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145" windowHeight="6645" tabRatio="620" firstSheet="2" activeTab="2"/>
  </bookViews>
  <sheets>
    <sheet name="Chart7" sheetId="1" r:id="rId1"/>
    <sheet name="Chart6" sheetId="2" r:id="rId2"/>
    <sheet name="Chart5" sheetId="3" r:id="rId3"/>
    <sheet name="Chart4" sheetId="4" r:id="rId4"/>
    <sheet name="Chart3" sheetId="5" r:id="rId5"/>
    <sheet name="Chart2" sheetId="6" r:id="rId6"/>
    <sheet name="Chart1" sheetId="7" r:id="rId7"/>
    <sheet name="Results" sheetId="8" r:id="rId8"/>
  </sheets>
  <definedNames>
    <definedName name="_xlnm.Print_Area" localSheetId="7">'Results'!$A$35:$E$75</definedName>
  </definedNames>
  <calcPr fullCalcOnLoad="1"/>
</workbook>
</file>

<file path=xl/sharedStrings.xml><?xml version="1.0" encoding="utf-8"?>
<sst xmlns="http://schemas.openxmlformats.org/spreadsheetml/2006/main" count="86" uniqueCount="28">
  <si>
    <t>Experiment</t>
  </si>
  <si>
    <t>Substrate concentration(%)</t>
  </si>
  <si>
    <t>*Oxygen produced in 5 min(ml)</t>
  </si>
  <si>
    <t>#Time taken(20 ml)(s)</t>
  </si>
  <si>
    <t>Temperature of solution/degrees C</t>
  </si>
  <si>
    <t>Rate 1(from*)</t>
  </si>
  <si>
    <r>
      <t>Q</t>
    </r>
    <r>
      <rPr>
        <sz val="8"/>
        <rFont val="Arial"/>
        <family val="2"/>
      </rPr>
      <t>10</t>
    </r>
    <r>
      <rPr>
        <sz val="10"/>
        <rFont val="Arial"/>
        <family val="2"/>
      </rPr>
      <t xml:space="preserve"> balanced rate 1</t>
    </r>
  </si>
  <si>
    <t>Rate 2(from#)</t>
  </si>
  <si>
    <r>
      <t>Q</t>
    </r>
    <r>
      <rPr>
        <sz val="8"/>
        <rFont val="Arial"/>
        <family val="2"/>
      </rPr>
      <t>10</t>
    </r>
    <r>
      <rPr>
        <sz val="10"/>
        <rFont val="Arial"/>
        <family val="2"/>
      </rPr>
      <t xml:space="preserve"> balanced rate 2</t>
    </r>
  </si>
  <si>
    <t>Substrate concentration,S</t>
  </si>
  <si>
    <t>Reactions per second</t>
  </si>
  <si>
    <r>
      <t>K</t>
    </r>
    <r>
      <rPr>
        <sz val="8"/>
        <rFont val="Arial"/>
        <family val="2"/>
      </rPr>
      <t>M</t>
    </r>
  </si>
  <si>
    <t>n/a</t>
  </si>
  <si>
    <t>(moles per litre)</t>
  </si>
  <si>
    <t>NOT CALCULATED</t>
  </si>
  <si>
    <t>Average</t>
  </si>
  <si>
    <t>AVERAGE KM</t>
  </si>
  <si>
    <t>Data for Q10 balanced rate 1 including result 4 at 12.5%- sheet 1 scatter</t>
  </si>
  <si>
    <t>Concentration</t>
  </si>
  <si>
    <t>Experiment 1</t>
  </si>
  <si>
    <t>Experiment 2</t>
  </si>
  <si>
    <t>Experiment 3</t>
  </si>
  <si>
    <t>Data for Q10 balanced rate 2 not including result 4 at 12.5%-sheet 3 scatter</t>
  </si>
  <si>
    <t>Data for rate 1(not Q10 balanced) including result 4 at 12.5%-chart4</t>
  </si>
  <si>
    <t>Data for rate 2(not Q10 balanced) not including result 4 at 12.5%-chart 5</t>
  </si>
  <si>
    <t>Time(s)</t>
  </si>
  <si>
    <t>Amount(ml)</t>
  </si>
  <si>
    <t>Rate(ml/s)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</si>
</sst>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%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/>
    </xf>
    <xf numFmtId="0" fontId="6" fillId="0" borderId="2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19" applyBorder="1" applyAlignment="1">
      <alignment/>
    </xf>
    <xf numFmtId="10" fontId="0" fillId="0" borderId="20" xfId="19" applyNumberFormat="1" applyBorder="1" applyAlignment="1">
      <alignment/>
    </xf>
    <xf numFmtId="9" fontId="0" fillId="0" borderId="21" xfId="19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9" fontId="0" fillId="0" borderId="25" xfId="19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19" applyNumberFormat="1" applyBorder="1" applyAlignment="1">
      <alignment/>
    </xf>
    <xf numFmtId="0" fontId="0" fillId="0" borderId="27" xfId="19" applyNumberFormat="1" applyBorder="1" applyAlignment="1">
      <alignment/>
    </xf>
    <xf numFmtId="0" fontId="5" fillId="0" borderId="19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effect of substrate concentration on the rate of decomposition of hydrogen peroxide when catalysed by the enzyme catalase(using rates 1&amp;2 and Q10  balanced rates1&amp;2)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25"/>
          <c:w val="0.824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Results!$B$37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(Results!$A$38:$A$44,Results!$A$48:$A$54,Results!$A$58:$A$64,Results!$A$68:$A$74)</c:f>
              <c:numCache>
                <c:ptCount val="2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  <c:pt idx="14">
                  <c:v>0</c:v>
                </c:pt>
                <c:pt idx="15">
                  <c:v>0.05</c:v>
                </c:pt>
                <c:pt idx="16">
                  <c:v>0.1</c:v>
                </c:pt>
                <c:pt idx="17">
                  <c:v>0.125</c:v>
                </c:pt>
                <c:pt idx="18">
                  <c:v>0.15</c:v>
                </c:pt>
                <c:pt idx="19">
                  <c:v>0.175</c:v>
                </c:pt>
                <c:pt idx="20">
                  <c:v>0.2</c:v>
                </c:pt>
                <c:pt idx="21">
                  <c:v>0</c:v>
                </c:pt>
                <c:pt idx="22">
                  <c:v>0.05</c:v>
                </c:pt>
                <c:pt idx="23">
                  <c:v>0.1</c:v>
                </c:pt>
                <c:pt idx="24">
                  <c:v>0.125</c:v>
                </c:pt>
                <c:pt idx="25">
                  <c:v>0.15</c:v>
                </c:pt>
                <c:pt idx="26">
                  <c:v>0.175</c:v>
                </c:pt>
                <c:pt idx="27">
                  <c:v>0.2</c:v>
                </c:pt>
              </c:numCache>
            </c:numRef>
          </c:xVal>
          <c:yVal>
            <c:numRef>
              <c:f>(Results!$B$38:$B$44,Results!$B$48:$B$54,Results!$B$58:$B$64,Results!$B$68:$B$74)</c:f>
              <c:numCache>
                <c:ptCount val="28"/>
                <c:pt idx="0">
                  <c:v>0</c:v>
                </c:pt>
                <c:pt idx="1">
                  <c:v>0.024</c:v>
                </c:pt>
                <c:pt idx="2">
                  <c:v>0.0283333333333333</c:v>
                </c:pt>
                <c:pt idx="3">
                  <c:v>0.028518519</c:v>
                </c:pt>
                <c:pt idx="4">
                  <c:v>0.06</c:v>
                </c:pt>
                <c:pt idx="5">
                  <c:v>0.0470833333333333</c:v>
                </c:pt>
                <c:pt idx="6">
                  <c:v>0.048</c:v>
                </c:pt>
                <c:pt idx="7">
                  <c:v>0</c:v>
                </c:pt>
                <c:pt idx="8">
                  <c:v>0.015381657</c:v>
                </c:pt>
                <c:pt idx="9">
                  <c:v>0.022461814914645103</c:v>
                </c:pt>
                <c:pt idx="10">
                  <c:v>0.022722108611679163</c:v>
                </c:pt>
                <c:pt idx="11">
                  <c:v>0.05060088551549652</c:v>
                </c:pt>
                <c:pt idx="12">
                  <c:v>0.04145936981757877</c:v>
                </c:pt>
                <c:pt idx="13">
                  <c:v>0.04581901489117984</c:v>
                </c:pt>
                <c:pt idx="14">
                  <c:v>0</c:v>
                </c:pt>
                <c:pt idx="15">
                  <c:v>0.020999999999999998</c:v>
                </c:pt>
                <c:pt idx="16">
                  <c:v>0.022666666666666665</c:v>
                </c:pt>
                <c:pt idx="17">
                  <c:v>0.025666666666666674</c:v>
                </c:pt>
                <c:pt idx="18">
                  <c:v>0.045</c:v>
                </c:pt>
                <c:pt idx="19">
                  <c:v>0.03766666666666667</c:v>
                </c:pt>
                <c:pt idx="20">
                  <c:v>0.036000000000000004</c:v>
                </c:pt>
                <c:pt idx="21">
                  <c:v>0</c:v>
                </c:pt>
                <c:pt idx="22">
                  <c:v>0.013458950201884253</c:v>
                </c:pt>
                <c:pt idx="23">
                  <c:v>0.017969451931716084</c:v>
                </c:pt>
                <c:pt idx="24">
                  <c:v>0.01904761904761905</c:v>
                </c:pt>
                <c:pt idx="25">
                  <c:v>0.03795066413662239</c:v>
                </c:pt>
                <c:pt idx="26">
                  <c:v>0.03316749585406302</c:v>
                </c:pt>
                <c:pt idx="27">
                  <c:v>0.03436426116838488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Results!$C$37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(Results!$A$38:$A$44,Results!$A$48:$A$54,Results!$A$58:$A$64,Results!$A$68:$A$74)</c:f>
              <c:numCache>
                <c:ptCount val="2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  <c:pt idx="14">
                  <c:v>0</c:v>
                </c:pt>
                <c:pt idx="15">
                  <c:v>0.05</c:v>
                </c:pt>
                <c:pt idx="16">
                  <c:v>0.1</c:v>
                </c:pt>
                <c:pt idx="17">
                  <c:v>0.125</c:v>
                </c:pt>
                <c:pt idx="18">
                  <c:v>0.15</c:v>
                </c:pt>
                <c:pt idx="19">
                  <c:v>0.175</c:v>
                </c:pt>
                <c:pt idx="20">
                  <c:v>0.2</c:v>
                </c:pt>
                <c:pt idx="21">
                  <c:v>0</c:v>
                </c:pt>
                <c:pt idx="22">
                  <c:v>0.05</c:v>
                </c:pt>
                <c:pt idx="23">
                  <c:v>0.1</c:v>
                </c:pt>
                <c:pt idx="24">
                  <c:v>0.125</c:v>
                </c:pt>
                <c:pt idx="25">
                  <c:v>0.15</c:v>
                </c:pt>
                <c:pt idx="26">
                  <c:v>0.175</c:v>
                </c:pt>
                <c:pt idx="27">
                  <c:v>0.2</c:v>
                </c:pt>
              </c:numCache>
            </c:numRef>
          </c:xVal>
          <c:yVal>
            <c:numRef>
              <c:f>(Results!$C$38:$C$44,Results!$C$48:$C$54,Results!$C$58:$C$64,Results!$C$68:$C$74)</c:f>
              <c:numCache>
                <c:ptCount val="28"/>
                <c:pt idx="0">
                  <c:v>0</c:v>
                </c:pt>
                <c:pt idx="1">
                  <c:v>0.013703704</c:v>
                </c:pt>
                <c:pt idx="2">
                  <c:v>0.03625</c:v>
                </c:pt>
                <c:pt idx="3">
                  <c:v>0.0233333333333</c:v>
                </c:pt>
                <c:pt idx="4">
                  <c:v>0.0686666666666666</c:v>
                </c:pt>
                <c:pt idx="5">
                  <c:v>0.0495833333333333</c:v>
                </c:pt>
                <c:pt idx="6">
                  <c:v>0.0541666666666666</c:v>
                </c:pt>
                <c:pt idx="7">
                  <c:v>0</c:v>
                </c:pt>
                <c:pt idx="8">
                  <c:v>0.01203152258918366</c:v>
                </c:pt>
                <c:pt idx="9">
                  <c:v>0.026881720430107527</c:v>
                </c:pt>
                <c:pt idx="10">
                  <c:v>0.017608733932030288</c:v>
                </c:pt>
                <c:pt idx="11">
                  <c:v>0.05673758865248227</c:v>
                </c:pt>
                <c:pt idx="12">
                  <c:v>0.0316055625790139</c:v>
                </c:pt>
                <c:pt idx="13">
                  <c:v>0.04911591355599214</c:v>
                </c:pt>
                <c:pt idx="14">
                  <c:v>0</c:v>
                </c:pt>
                <c:pt idx="15">
                  <c:v>0.012333333333333333</c:v>
                </c:pt>
                <c:pt idx="16">
                  <c:v>0.028999999999999998</c:v>
                </c:pt>
                <c:pt idx="17">
                  <c:v>0.020999999999999998</c:v>
                </c:pt>
                <c:pt idx="18">
                  <c:v>0.034333333333333334</c:v>
                </c:pt>
                <c:pt idx="19">
                  <c:v>0.03966666666666667</c:v>
                </c:pt>
                <c:pt idx="20">
                  <c:v>0.043333333333333335</c:v>
                </c:pt>
                <c:pt idx="21">
                  <c:v>0</c:v>
                </c:pt>
                <c:pt idx="22">
                  <c:v>0.010828370330265295</c:v>
                </c:pt>
                <c:pt idx="23">
                  <c:v>0.021505376344086023</c:v>
                </c:pt>
                <c:pt idx="24">
                  <c:v>0.02044989775051125</c:v>
                </c:pt>
                <c:pt idx="25">
                  <c:v>0.028368794326241134</c:v>
                </c:pt>
                <c:pt idx="26">
                  <c:v>0.025284450063211124</c:v>
                </c:pt>
                <c:pt idx="27">
                  <c:v>0.03929273084479371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Results!$D$37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(Results!$A$38:$A$44,Results!$A$48:$A$54,Results!$A$58:$A$64,Results!$A$68:$A$74)</c:f>
              <c:numCache>
                <c:ptCount val="2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  <c:pt idx="14">
                  <c:v>0</c:v>
                </c:pt>
                <c:pt idx="15">
                  <c:v>0.05</c:v>
                </c:pt>
                <c:pt idx="16">
                  <c:v>0.1</c:v>
                </c:pt>
                <c:pt idx="17">
                  <c:v>0.125</c:v>
                </c:pt>
                <c:pt idx="18">
                  <c:v>0.15</c:v>
                </c:pt>
                <c:pt idx="19">
                  <c:v>0.175</c:v>
                </c:pt>
                <c:pt idx="20">
                  <c:v>0.2</c:v>
                </c:pt>
                <c:pt idx="21">
                  <c:v>0</c:v>
                </c:pt>
                <c:pt idx="22">
                  <c:v>0.05</c:v>
                </c:pt>
                <c:pt idx="23">
                  <c:v>0.1</c:v>
                </c:pt>
                <c:pt idx="24">
                  <c:v>0.125</c:v>
                </c:pt>
                <c:pt idx="25">
                  <c:v>0.15</c:v>
                </c:pt>
                <c:pt idx="26">
                  <c:v>0.175</c:v>
                </c:pt>
                <c:pt idx="27">
                  <c:v>0.2</c:v>
                </c:pt>
              </c:numCache>
            </c:numRef>
          </c:xVal>
          <c:yVal>
            <c:numRef>
              <c:f>(Results!$D$38:$D$44,Results!$D$48:$D$54,Results!$D$58:$D$64,Results!$D$68:$D$74)</c:f>
              <c:numCache>
                <c:ptCount val="28"/>
                <c:pt idx="0">
                  <c:v>0</c:v>
                </c:pt>
                <c:pt idx="1">
                  <c:v>0.007017544</c:v>
                </c:pt>
                <c:pt idx="2">
                  <c:v>0.0235294</c:v>
                </c:pt>
                <c:pt idx="3">
                  <c:v>0.031578947</c:v>
                </c:pt>
                <c:pt idx="4">
                  <c:v>0.048717949</c:v>
                </c:pt>
                <c:pt idx="5">
                  <c:v>0.047058824</c:v>
                </c:pt>
                <c:pt idx="6">
                  <c:v>0.0541666666666666</c:v>
                </c:pt>
                <c:pt idx="7">
                  <c:v>0</c:v>
                </c:pt>
                <c:pt idx="8">
                  <c:v>0.02113718030014796</c:v>
                </c:pt>
                <c:pt idx="9">
                  <c:v>0.021867483052700636</c:v>
                </c:pt>
                <c:pt idx="10">
                  <c:v>0.022408963585434177</c:v>
                </c:pt>
                <c:pt idx="11">
                  <c:v>0.04097101300829663</c:v>
                </c:pt>
                <c:pt idx="12">
                  <c:v>0.03988035892323031</c:v>
                </c:pt>
                <c:pt idx="13">
                  <c:v>0.05364806866952789</c:v>
                </c:pt>
                <c:pt idx="14">
                  <c:v>0</c:v>
                </c:pt>
                <c:pt idx="15">
                  <c:v>0.006666666666666667</c:v>
                </c:pt>
                <c:pt idx="16">
                  <c:v>0.024</c:v>
                </c:pt>
                <c:pt idx="17">
                  <c:v>0.03</c:v>
                </c:pt>
                <c:pt idx="18">
                  <c:v>0.03166666666666667</c:v>
                </c:pt>
                <c:pt idx="19">
                  <c:v>0.04</c:v>
                </c:pt>
                <c:pt idx="20">
                  <c:v>0.043333333333333335</c:v>
                </c:pt>
                <c:pt idx="21">
                  <c:v>0</c:v>
                </c:pt>
                <c:pt idx="22">
                  <c:v>0.020080321285140562</c:v>
                </c:pt>
                <c:pt idx="23">
                  <c:v>0.01858736059479554</c:v>
                </c:pt>
                <c:pt idx="24">
                  <c:v>0.01584786053882726</c:v>
                </c:pt>
                <c:pt idx="25">
                  <c:v>0.02663115845539281</c:v>
                </c:pt>
                <c:pt idx="26">
                  <c:v>0.03389830508474576</c:v>
                </c:pt>
                <c:pt idx="27">
                  <c:v>0.04291845493562232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Results!$E$37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(Results!$A$38:$A$44,Results!$A$48:$A$54,Results!$A$58:$A$64,Results!$A$68:$A$74)</c:f>
              <c:numCache>
                <c:ptCount val="2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  <c:pt idx="14">
                  <c:v>0</c:v>
                </c:pt>
                <c:pt idx="15">
                  <c:v>0.05</c:v>
                </c:pt>
                <c:pt idx="16">
                  <c:v>0.1</c:v>
                </c:pt>
                <c:pt idx="17">
                  <c:v>0.125</c:v>
                </c:pt>
                <c:pt idx="18">
                  <c:v>0.15</c:v>
                </c:pt>
                <c:pt idx="19">
                  <c:v>0.175</c:v>
                </c:pt>
                <c:pt idx="20">
                  <c:v>0.2</c:v>
                </c:pt>
                <c:pt idx="21">
                  <c:v>0</c:v>
                </c:pt>
                <c:pt idx="22">
                  <c:v>0.05</c:v>
                </c:pt>
                <c:pt idx="23">
                  <c:v>0.1</c:v>
                </c:pt>
                <c:pt idx="24">
                  <c:v>0.125</c:v>
                </c:pt>
                <c:pt idx="25">
                  <c:v>0.15</c:v>
                </c:pt>
                <c:pt idx="26">
                  <c:v>0.175</c:v>
                </c:pt>
                <c:pt idx="27">
                  <c:v>0.2</c:v>
                </c:pt>
              </c:numCache>
            </c:numRef>
          </c:xVal>
          <c:yVal>
            <c:numRef>
              <c:f>(Results!$E$38:$E$44,Results!$E$48:$E$54,Results!$E$58:$E$64,Results!$E$68:$E$74)</c:f>
              <c:numCache>
                <c:ptCount val="28"/>
                <c:pt idx="0">
                  <c:v>0</c:v>
                </c:pt>
                <c:pt idx="1">
                  <c:v>0.014678899</c:v>
                </c:pt>
                <c:pt idx="2">
                  <c:v>0.030884354</c:v>
                </c:pt>
                <c:pt idx="3">
                  <c:v>0.028930818</c:v>
                </c:pt>
                <c:pt idx="4">
                  <c:v>0.058421053</c:v>
                </c:pt>
                <c:pt idx="5">
                  <c:v>0.047891156</c:v>
                </c:pt>
                <c:pt idx="6">
                  <c:v>0.052198582</c:v>
                </c:pt>
                <c:pt idx="7">
                  <c:v>0</c:v>
                </c:pt>
                <c:pt idx="8">
                  <c:v>0.015258730855061128</c:v>
                </c:pt>
                <c:pt idx="9">
                  <c:v>0.02355543050820841</c:v>
                </c:pt>
                <c:pt idx="10">
                  <c:v>0.02064575328324826</c:v>
                </c:pt>
                <c:pt idx="11">
                  <c:v>0.04777450433951748</c:v>
                </c:pt>
                <c:pt idx="12">
                  <c:v>0.03703094140882159</c:v>
                </c:pt>
                <c:pt idx="13">
                  <c:v>0.04919444102816382</c:v>
                </c:pt>
                <c:pt idx="14">
                  <c:v>0</c:v>
                </c:pt>
                <c:pt idx="15">
                  <c:v>0.013333333333333334</c:v>
                </c:pt>
                <c:pt idx="16">
                  <c:v>0.025222222222222222</c:v>
                </c:pt>
                <c:pt idx="17">
                  <c:v>0.02555555555555556</c:v>
                </c:pt>
                <c:pt idx="18">
                  <c:v>0.037</c:v>
                </c:pt>
                <c:pt idx="19">
                  <c:v>0.03911111111111112</c:v>
                </c:pt>
                <c:pt idx="20">
                  <c:v>0.04088888888888867</c:v>
                </c:pt>
                <c:pt idx="21">
                  <c:v>0</c:v>
                </c:pt>
                <c:pt idx="22">
                  <c:v>0.01386001386001386</c:v>
                </c:pt>
                <c:pt idx="23">
                  <c:v>0.01923693491503687</c:v>
                </c:pt>
                <c:pt idx="24">
                  <c:v>0.0182370820668693</c:v>
                </c:pt>
                <c:pt idx="25">
                  <c:v>0.030257186081694403</c:v>
                </c:pt>
                <c:pt idx="26">
                  <c:v>0.030241935483870965</c:v>
                </c:pt>
                <c:pt idx="27">
                  <c:v>0.038535645472061654</c:v>
                </c:pt>
              </c:numCache>
            </c:numRef>
          </c:yVal>
          <c:smooth val="0"/>
        </c:ser>
        <c:axId val="51082439"/>
        <c:axId val="57088768"/>
      </c:scatterChart>
      <c:valAx>
        <c:axId val="5108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7088768"/>
        <c:crosses val="autoZero"/>
        <c:crossBetween val="midCat"/>
        <c:dispUnits/>
        <c:majorUnit val="0.05"/>
        <c:minorUnit val="0.025"/>
      </c:valAx>
      <c:valAx>
        <c:axId val="5708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1082439"/>
        <c:crosses val="autoZero"/>
        <c:crossBetween val="midCat"/>
        <c:dispUnits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effect of substrate concenrtation on the rate of decomposition of hydrogen peroxide when catalysed by the enzyme catalase(using rates 1&amp;2)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25"/>
          <c:w val="0.824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Results!$B$57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(Results!$A$58:$A$64,Results!$A$68:$A$74)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(Results!$B$58:$B$64,Results!$B$68:$B$74)</c:f>
              <c:numCache>
                <c:ptCount val="14"/>
                <c:pt idx="0">
                  <c:v>0</c:v>
                </c:pt>
                <c:pt idx="1">
                  <c:v>0.020999999999999998</c:v>
                </c:pt>
                <c:pt idx="2">
                  <c:v>0.022666666666666665</c:v>
                </c:pt>
                <c:pt idx="3">
                  <c:v>0.025666666666666674</c:v>
                </c:pt>
                <c:pt idx="4">
                  <c:v>0.045</c:v>
                </c:pt>
                <c:pt idx="5">
                  <c:v>0.03766666666666667</c:v>
                </c:pt>
                <c:pt idx="6">
                  <c:v>0.036000000000000004</c:v>
                </c:pt>
                <c:pt idx="7">
                  <c:v>0</c:v>
                </c:pt>
                <c:pt idx="8">
                  <c:v>0.013458950201884253</c:v>
                </c:pt>
                <c:pt idx="9">
                  <c:v>0.017969451931716084</c:v>
                </c:pt>
                <c:pt idx="10">
                  <c:v>0.01904761904761905</c:v>
                </c:pt>
                <c:pt idx="11">
                  <c:v>0.03795066413662239</c:v>
                </c:pt>
                <c:pt idx="12">
                  <c:v>0.03316749585406302</c:v>
                </c:pt>
                <c:pt idx="13">
                  <c:v>0.03436426116838488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Results!$C$57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(Results!$A$58:$A$64,Results!$A$68:$A$74)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(Results!$C$58:$C$64,Results!$C$68:$C$74)</c:f>
              <c:numCache>
                <c:ptCount val="14"/>
                <c:pt idx="0">
                  <c:v>0</c:v>
                </c:pt>
                <c:pt idx="1">
                  <c:v>0.012333333333333333</c:v>
                </c:pt>
                <c:pt idx="2">
                  <c:v>0.028999999999999998</c:v>
                </c:pt>
                <c:pt idx="3">
                  <c:v>0.020999999999999998</c:v>
                </c:pt>
                <c:pt idx="4">
                  <c:v>0.034333333333333334</c:v>
                </c:pt>
                <c:pt idx="5">
                  <c:v>0.03966666666666667</c:v>
                </c:pt>
                <c:pt idx="6">
                  <c:v>0.043333333333333335</c:v>
                </c:pt>
                <c:pt idx="7">
                  <c:v>0</c:v>
                </c:pt>
                <c:pt idx="8">
                  <c:v>0.010828370330265295</c:v>
                </c:pt>
                <c:pt idx="9">
                  <c:v>0.021505376344086023</c:v>
                </c:pt>
                <c:pt idx="10">
                  <c:v>0.02044989775051125</c:v>
                </c:pt>
                <c:pt idx="11">
                  <c:v>0.028368794326241134</c:v>
                </c:pt>
                <c:pt idx="12">
                  <c:v>0.025284450063211124</c:v>
                </c:pt>
                <c:pt idx="13">
                  <c:v>0.03929273084479371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Results!$D$57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(Results!$A$58:$A$64,Results!$A$68:$A$74)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(Results!$D$58:$D$64,Results!$D$68:$D$74)</c:f>
              <c:numCache>
                <c:ptCount val="14"/>
                <c:pt idx="0">
                  <c:v>0</c:v>
                </c:pt>
                <c:pt idx="1">
                  <c:v>0.006666666666666667</c:v>
                </c:pt>
                <c:pt idx="2">
                  <c:v>0.024</c:v>
                </c:pt>
                <c:pt idx="3">
                  <c:v>0.03</c:v>
                </c:pt>
                <c:pt idx="4">
                  <c:v>0.03166666666666667</c:v>
                </c:pt>
                <c:pt idx="5">
                  <c:v>0.04</c:v>
                </c:pt>
                <c:pt idx="6">
                  <c:v>0.043333333333333335</c:v>
                </c:pt>
                <c:pt idx="7">
                  <c:v>0</c:v>
                </c:pt>
                <c:pt idx="8">
                  <c:v>0.020080321285140562</c:v>
                </c:pt>
                <c:pt idx="9">
                  <c:v>0.01858736059479554</c:v>
                </c:pt>
                <c:pt idx="10">
                  <c:v>0.01584786053882726</c:v>
                </c:pt>
                <c:pt idx="11">
                  <c:v>0.02663115845539281</c:v>
                </c:pt>
                <c:pt idx="12">
                  <c:v>0.03389830508474576</c:v>
                </c:pt>
                <c:pt idx="13">
                  <c:v>0.04291845493562232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Results!$E$57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(Results!$A$58:$A$64,Results!$A$68:$A$74)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(Results!$E$58:$E$64,Results!$E$68:$E$74)</c:f>
              <c:numCache>
                <c:ptCount val="14"/>
                <c:pt idx="0">
                  <c:v>0</c:v>
                </c:pt>
                <c:pt idx="1">
                  <c:v>0.013333333333333334</c:v>
                </c:pt>
                <c:pt idx="2">
                  <c:v>0.025222222222222222</c:v>
                </c:pt>
                <c:pt idx="3">
                  <c:v>0.02555555555555556</c:v>
                </c:pt>
                <c:pt idx="4">
                  <c:v>0.037</c:v>
                </c:pt>
                <c:pt idx="5">
                  <c:v>0.03911111111111112</c:v>
                </c:pt>
                <c:pt idx="6">
                  <c:v>0.04088888888888867</c:v>
                </c:pt>
                <c:pt idx="7">
                  <c:v>0</c:v>
                </c:pt>
                <c:pt idx="8">
                  <c:v>0.01386001386001386</c:v>
                </c:pt>
                <c:pt idx="9">
                  <c:v>0.01923693491503687</c:v>
                </c:pt>
                <c:pt idx="10">
                  <c:v>0.0182370820668693</c:v>
                </c:pt>
                <c:pt idx="11">
                  <c:v>0.030257186081694403</c:v>
                </c:pt>
                <c:pt idx="12">
                  <c:v>0.030241935483870965</c:v>
                </c:pt>
                <c:pt idx="13">
                  <c:v>0.038535645472061654</c:v>
                </c:pt>
              </c:numCache>
            </c:numRef>
          </c:yVal>
          <c:smooth val="0"/>
        </c:ser>
        <c:axId val="44036865"/>
        <c:axId val="60787466"/>
      </c:scatterChart>
      <c:valAx>
        <c:axId val="4403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%" sourceLinked="0"/>
        <c:majorTickMark val="in"/>
        <c:minorTickMark val="none"/>
        <c:tickLblPos val="nextTo"/>
        <c:crossAx val="60787466"/>
        <c:crosses val="autoZero"/>
        <c:crossBetween val="midCat"/>
        <c:dispUnits/>
        <c:majorUnit val="0.05"/>
        <c:minorUnit val="0.025"/>
      </c:valAx>
      <c:valAx>
        <c:axId val="607874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4036865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effect of substrate concentration on the rate of decomposition of hydrogen peroxide when catalysed by the enzyme catalase(using rate 2) -not including result 4 at 12.5%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35"/>
          <c:w val="0.78275"/>
          <c:h val="0.6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Results!$B$67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Results!$A$68:$A$74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Results!$B$68:$B$74</c:f>
              <c:numCache>
                <c:ptCount val="7"/>
                <c:pt idx="0">
                  <c:v>0</c:v>
                </c:pt>
                <c:pt idx="1">
                  <c:v>0.013458950201884253</c:v>
                </c:pt>
                <c:pt idx="2">
                  <c:v>0.017969451931716084</c:v>
                </c:pt>
                <c:pt idx="3">
                  <c:v>0.01904761904761905</c:v>
                </c:pt>
                <c:pt idx="4">
                  <c:v>0.03795066413662239</c:v>
                </c:pt>
                <c:pt idx="5">
                  <c:v>0.03316749585406302</c:v>
                </c:pt>
                <c:pt idx="6">
                  <c:v>0.03436426116838488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Results!$C$67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Results!$A$68:$A$74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Results!$C$68:$C$74</c:f>
              <c:numCache>
                <c:ptCount val="7"/>
                <c:pt idx="0">
                  <c:v>0</c:v>
                </c:pt>
                <c:pt idx="1">
                  <c:v>0.010828370330265295</c:v>
                </c:pt>
                <c:pt idx="2">
                  <c:v>0.021505376344086023</c:v>
                </c:pt>
                <c:pt idx="3">
                  <c:v>0.02044989775051125</c:v>
                </c:pt>
                <c:pt idx="4">
                  <c:v>0.028368794326241134</c:v>
                </c:pt>
                <c:pt idx="5">
                  <c:v>0.025284450063211124</c:v>
                </c:pt>
                <c:pt idx="6">
                  <c:v>0.03929273084479371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Results!$D$67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Results!$A$68:$A$74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Results!$D$68:$D$74</c:f>
              <c:numCache>
                <c:ptCount val="7"/>
                <c:pt idx="0">
                  <c:v>0</c:v>
                </c:pt>
                <c:pt idx="1">
                  <c:v>0.020080321285140562</c:v>
                </c:pt>
                <c:pt idx="2">
                  <c:v>0.01858736059479554</c:v>
                </c:pt>
                <c:pt idx="3">
                  <c:v>0.01584786053882726</c:v>
                </c:pt>
                <c:pt idx="4">
                  <c:v>0.02663115845539281</c:v>
                </c:pt>
                <c:pt idx="5">
                  <c:v>0.03389830508474576</c:v>
                </c:pt>
                <c:pt idx="6">
                  <c:v>0.04291845493562232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Results!$E$67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Results!$A$68:$A$74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Results!$E$68:$E$74</c:f>
              <c:numCache>
                <c:ptCount val="7"/>
                <c:pt idx="0">
                  <c:v>0</c:v>
                </c:pt>
                <c:pt idx="1">
                  <c:v>0.01386001386001386</c:v>
                </c:pt>
                <c:pt idx="2">
                  <c:v>0.01923693491503687</c:v>
                </c:pt>
                <c:pt idx="3">
                  <c:v>0.0182370820668693</c:v>
                </c:pt>
                <c:pt idx="4">
                  <c:v>0.030257186081694403</c:v>
                </c:pt>
                <c:pt idx="5">
                  <c:v>0.030241935483870965</c:v>
                </c:pt>
                <c:pt idx="6">
                  <c:v>0.038535645472061654</c:v>
                </c:pt>
              </c:numCache>
            </c:numRef>
          </c:yVal>
          <c:smooth val="0"/>
        </c:ser>
        <c:axId val="10216283"/>
        <c:axId val="24837684"/>
      </c:scatterChart>
      <c:valAx>
        <c:axId val="1021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%" sourceLinked="0"/>
        <c:majorTickMark val="in"/>
        <c:minorTickMark val="none"/>
        <c:tickLblPos val="nextTo"/>
        <c:crossAx val="24837684"/>
        <c:crosses val="autoZero"/>
        <c:crossBetween val="midCat"/>
        <c:dispUnits/>
        <c:majorUnit val="0.05"/>
        <c:minorUnit val="0.025"/>
      </c:valAx>
      <c:valAx>
        <c:axId val="2483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216283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effect of substrate concentration on the rate of decomposition of hydrogen peroxide when catalysed by the enzyme catalase(using rate 1) -including result 4 at 12.5%</a:t>
            </a:r>
          </a:p>
        </c:rich>
      </c:tx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35"/>
          <c:w val="0.78275"/>
          <c:h val="0.6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Results!$B$57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Results!$A$58:$A$64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Results!$B$58:$B$64</c:f>
              <c:numCache>
                <c:ptCount val="7"/>
                <c:pt idx="0">
                  <c:v>0</c:v>
                </c:pt>
                <c:pt idx="1">
                  <c:v>0.020999999999999998</c:v>
                </c:pt>
                <c:pt idx="2">
                  <c:v>0.022666666666666665</c:v>
                </c:pt>
                <c:pt idx="3">
                  <c:v>0.025666666666666674</c:v>
                </c:pt>
                <c:pt idx="4">
                  <c:v>0.045</c:v>
                </c:pt>
                <c:pt idx="5">
                  <c:v>0.03766666666666667</c:v>
                </c:pt>
                <c:pt idx="6">
                  <c:v>0.036000000000000004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Results!$C$57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Results!$A$58:$A$64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Results!$C$58:$C$64</c:f>
              <c:numCache>
                <c:ptCount val="7"/>
                <c:pt idx="0">
                  <c:v>0</c:v>
                </c:pt>
                <c:pt idx="1">
                  <c:v>0.012333333333333333</c:v>
                </c:pt>
                <c:pt idx="2">
                  <c:v>0.028999999999999998</c:v>
                </c:pt>
                <c:pt idx="3">
                  <c:v>0.020999999999999998</c:v>
                </c:pt>
                <c:pt idx="4">
                  <c:v>0.034333333333333334</c:v>
                </c:pt>
                <c:pt idx="5">
                  <c:v>0.03966666666666667</c:v>
                </c:pt>
                <c:pt idx="6">
                  <c:v>0.043333333333333335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Results!$D$57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Results!$A$58:$A$64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Results!$D$58:$D$64</c:f>
              <c:numCache>
                <c:ptCount val="7"/>
                <c:pt idx="0">
                  <c:v>0</c:v>
                </c:pt>
                <c:pt idx="1">
                  <c:v>0.006666666666666667</c:v>
                </c:pt>
                <c:pt idx="2">
                  <c:v>0.024</c:v>
                </c:pt>
                <c:pt idx="3">
                  <c:v>0.03</c:v>
                </c:pt>
                <c:pt idx="4">
                  <c:v>0.03166666666666667</c:v>
                </c:pt>
                <c:pt idx="5">
                  <c:v>0.04</c:v>
                </c:pt>
                <c:pt idx="6">
                  <c:v>0.043333333333333335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Results!$E$57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Results!$A$58:$A$64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Results!$E$58:$E$64</c:f>
              <c:numCache>
                <c:ptCount val="7"/>
                <c:pt idx="0">
                  <c:v>0</c:v>
                </c:pt>
                <c:pt idx="1">
                  <c:v>0.013333333333333334</c:v>
                </c:pt>
                <c:pt idx="2">
                  <c:v>0.025222222222222222</c:v>
                </c:pt>
                <c:pt idx="3">
                  <c:v>0.02555555555555556</c:v>
                </c:pt>
                <c:pt idx="4">
                  <c:v>0.037</c:v>
                </c:pt>
                <c:pt idx="5">
                  <c:v>0.03911111111111112</c:v>
                </c:pt>
                <c:pt idx="6">
                  <c:v>0.04088888888888867</c:v>
                </c:pt>
              </c:numCache>
            </c:numRef>
          </c:yVal>
          <c:smooth val="0"/>
        </c:ser>
        <c:axId val="22212565"/>
        <c:axId val="65695358"/>
      </c:scatterChart>
      <c:valAx>
        <c:axId val="22212565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%" sourceLinked="0"/>
        <c:majorTickMark val="in"/>
        <c:minorTickMark val="none"/>
        <c:tickLblPos val="nextTo"/>
        <c:crossAx val="65695358"/>
        <c:crosses val="autoZero"/>
        <c:crossBetween val="midCat"/>
        <c:dispUnits/>
        <c:majorUnit val="0.05"/>
        <c:minorUnit val="0.025"/>
      </c:valAx>
      <c:valAx>
        <c:axId val="65695358"/>
        <c:scaling>
          <c:orientation val="minMax"/>
          <c:max val="0.0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2212565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effect of substrate concentration on the rate of decomposition of hydrogen peroxide when catalysed by the enzyme catalase(using Q10 balanced rates 1&amp;2)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35"/>
          <c:w val="0.78275"/>
          <c:h val="0.6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Results!$B$37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(Results!$A$38:$A$44,Results!$A$48:$A$54)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(Results!$B$38:$B$44,Results!$B$48:$B$54)</c:f>
              <c:numCache>
                <c:ptCount val="14"/>
                <c:pt idx="0">
                  <c:v>0</c:v>
                </c:pt>
                <c:pt idx="1">
                  <c:v>0.024</c:v>
                </c:pt>
                <c:pt idx="2">
                  <c:v>0.0283333333333333</c:v>
                </c:pt>
                <c:pt idx="3">
                  <c:v>0.028518519</c:v>
                </c:pt>
                <c:pt idx="4">
                  <c:v>0.06</c:v>
                </c:pt>
                <c:pt idx="5">
                  <c:v>0.0470833333333333</c:v>
                </c:pt>
                <c:pt idx="6">
                  <c:v>0.048</c:v>
                </c:pt>
                <c:pt idx="7">
                  <c:v>0</c:v>
                </c:pt>
                <c:pt idx="8">
                  <c:v>0.015381657</c:v>
                </c:pt>
                <c:pt idx="9">
                  <c:v>0.022461814914645103</c:v>
                </c:pt>
                <c:pt idx="10">
                  <c:v>0.022722108611679163</c:v>
                </c:pt>
                <c:pt idx="11">
                  <c:v>0.05060088551549652</c:v>
                </c:pt>
                <c:pt idx="12">
                  <c:v>0.04145936981757877</c:v>
                </c:pt>
                <c:pt idx="13">
                  <c:v>0.04581901489117984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Results!$C$37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(Results!$A$38:$A$44,Results!$A$48:$A$54)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(Results!$C$38:$C$44,Results!$C$48:$C$54)</c:f>
              <c:numCache>
                <c:ptCount val="14"/>
                <c:pt idx="0">
                  <c:v>0</c:v>
                </c:pt>
                <c:pt idx="1">
                  <c:v>0.013703704</c:v>
                </c:pt>
                <c:pt idx="2">
                  <c:v>0.03625</c:v>
                </c:pt>
                <c:pt idx="3">
                  <c:v>0.0233333333333</c:v>
                </c:pt>
                <c:pt idx="4">
                  <c:v>0.0686666666666666</c:v>
                </c:pt>
                <c:pt idx="5">
                  <c:v>0.0495833333333333</c:v>
                </c:pt>
                <c:pt idx="6">
                  <c:v>0.0541666666666666</c:v>
                </c:pt>
                <c:pt idx="7">
                  <c:v>0</c:v>
                </c:pt>
                <c:pt idx="8">
                  <c:v>0.01203152258918366</c:v>
                </c:pt>
                <c:pt idx="9">
                  <c:v>0.026881720430107527</c:v>
                </c:pt>
                <c:pt idx="10">
                  <c:v>0.017608733932030288</c:v>
                </c:pt>
                <c:pt idx="11">
                  <c:v>0.05673758865248227</c:v>
                </c:pt>
                <c:pt idx="12">
                  <c:v>0.0316055625790139</c:v>
                </c:pt>
                <c:pt idx="13">
                  <c:v>0.04911591355599214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Results!$D$37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(Results!$A$38:$A$44,Results!$A$48:$A$54)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(Results!$D$38:$D$44,Results!$D$48:$D$54)</c:f>
              <c:numCache>
                <c:ptCount val="14"/>
                <c:pt idx="0">
                  <c:v>0</c:v>
                </c:pt>
                <c:pt idx="1">
                  <c:v>0.007017544</c:v>
                </c:pt>
                <c:pt idx="2">
                  <c:v>0.0235294</c:v>
                </c:pt>
                <c:pt idx="3">
                  <c:v>0.031578947</c:v>
                </c:pt>
                <c:pt idx="4">
                  <c:v>0.048717949</c:v>
                </c:pt>
                <c:pt idx="5">
                  <c:v>0.047058824</c:v>
                </c:pt>
                <c:pt idx="6">
                  <c:v>0.0541666666666666</c:v>
                </c:pt>
                <c:pt idx="7">
                  <c:v>0</c:v>
                </c:pt>
                <c:pt idx="8">
                  <c:v>0.02113718030014796</c:v>
                </c:pt>
                <c:pt idx="9">
                  <c:v>0.021867483052700636</c:v>
                </c:pt>
                <c:pt idx="10">
                  <c:v>0.022408963585434177</c:v>
                </c:pt>
                <c:pt idx="11">
                  <c:v>0.04097101300829663</c:v>
                </c:pt>
                <c:pt idx="12">
                  <c:v>0.03988035892323031</c:v>
                </c:pt>
                <c:pt idx="13">
                  <c:v>0.05364806866952789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Results!$E$37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(Results!$A$38:$A$44,Results!$A$48:$A$54)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  <c:pt idx="7">
                  <c:v>0</c:v>
                </c:pt>
                <c:pt idx="8">
                  <c:v>0.05</c:v>
                </c:pt>
                <c:pt idx="9">
                  <c:v>0.1</c:v>
                </c:pt>
                <c:pt idx="10">
                  <c:v>0.125</c:v>
                </c:pt>
                <c:pt idx="11">
                  <c:v>0.15</c:v>
                </c:pt>
                <c:pt idx="12">
                  <c:v>0.175</c:v>
                </c:pt>
                <c:pt idx="13">
                  <c:v>0.2</c:v>
                </c:pt>
              </c:numCache>
            </c:numRef>
          </c:xVal>
          <c:yVal>
            <c:numRef>
              <c:f>(Results!$E$38:$E$44,Results!$E$48:$E$54)</c:f>
              <c:numCache>
                <c:ptCount val="14"/>
                <c:pt idx="0">
                  <c:v>0</c:v>
                </c:pt>
                <c:pt idx="1">
                  <c:v>0.014678899</c:v>
                </c:pt>
                <c:pt idx="2">
                  <c:v>0.030884354</c:v>
                </c:pt>
                <c:pt idx="3">
                  <c:v>0.028930818</c:v>
                </c:pt>
                <c:pt idx="4">
                  <c:v>0.058421053</c:v>
                </c:pt>
                <c:pt idx="5">
                  <c:v>0.047891156</c:v>
                </c:pt>
                <c:pt idx="6">
                  <c:v>0.052198582</c:v>
                </c:pt>
                <c:pt idx="7">
                  <c:v>0</c:v>
                </c:pt>
                <c:pt idx="8">
                  <c:v>0.015258730855061128</c:v>
                </c:pt>
                <c:pt idx="9">
                  <c:v>0.02355543050820841</c:v>
                </c:pt>
                <c:pt idx="10">
                  <c:v>0.02064575328324826</c:v>
                </c:pt>
                <c:pt idx="11">
                  <c:v>0.04777450433951748</c:v>
                </c:pt>
                <c:pt idx="12">
                  <c:v>0.03703094140882159</c:v>
                </c:pt>
                <c:pt idx="13">
                  <c:v>0.04919444102816382</c:v>
                </c:pt>
              </c:numCache>
            </c:numRef>
          </c:yVal>
          <c:smooth val="0"/>
        </c:ser>
        <c:axId val="54387311"/>
        <c:axId val="19723752"/>
      </c:scatterChart>
      <c:valAx>
        <c:axId val="5438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23752"/>
        <c:crosses val="autoZero"/>
        <c:crossBetween val="midCat"/>
        <c:dispUnits/>
        <c:majorUnit val="0.05"/>
        <c:minorUnit val="0.0294"/>
      </c:valAx>
      <c:valAx>
        <c:axId val="19723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4387311"/>
        <c:crosses val="autoZero"/>
        <c:crossBetween val="midCat"/>
        <c:dispUnits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rate of decomposition of hydrogen peroxide when catalysed by the enzyme catalase(using Q10 balanced rate 2) -not including result 4 at 12.5%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8075"/>
          <c:w val="0.7845"/>
          <c:h val="0.7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Results!$B$47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Results!$A$48:$A$54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Results!$B$48:$B$54</c:f>
              <c:numCache>
                <c:ptCount val="7"/>
                <c:pt idx="0">
                  <c:v>0</c:v>
                </c:pt>
                <c:pt idx="1">
                  <c:v>0.015381657</c:v>
                </c:pt>
                <c:pt idx="2">
                  <c:v>0.022461814914645103</c:v>
                </c:pt>
                <c:pt idx="3">
                  <c:v>0.022722108611679163</c:v>
                </c:pt>
                <c:pt idx="4">
                  <c:v>0.05060088551549652</c:v>
                </c:pt>
                <c:pt idx="5">
                  <c:v>0.04145936981757877</c:v>
                </c:pt>
                <c:pt idx="6">
                  <c:v>0.04581901489117984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Results!$C$47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Results!$A$48:$A$54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Results!$C$48:$C$54</c:f>
              <c:numCache>
                <c:ptCount val="7"/>
                <c:pt idx="0">
                  <c:v>0</c:v>
                </c:pt>
                <c:pt idx="1">
                  <c:v>0.01203152258918366</c:v>
                </c:pt>
                <c:pt idx="2">
                  <c:v>0.026881720430107527</c:v>
                </c:pt>
                <c:pt idx="3">
                  <c:v>0.017608733932030288</c:v>
                </c:pt>
                <c:pt idx="4">
                  <c:v>0.05673758865248227</c:v>
                </c:pt>
                <c:pt idx="5">
                  <c:v>0.0316055625790139</c:v>
                </c:pt>
                <c:pt idx="6">
                  <c:v>0.04911591355599214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Results!$D$47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Results!$A$48:$A$54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Results!$D$48:$D$54</c:f>
              <c:numCache>
                <c:ptCount val="7"/>
                <c:pt idx="0">
                  <c:v>0</c:v>
                </c:pt>
                <c:pt idx="1">
                  <c:v>0.02113718030014796</c:v>
                </c:pt>
                <c:pt idx="2">
                  <c:v>0.021867483052700636</c:v>
                </c:pt>
                <c:pt idx="3">
                  <c:v>0.022408963585434177</c:v>
                </c:pt>
                <c:pt idx="4">
                  <c:v>0.04097101300829663</c:v>
                </c:pt>
                <c:pt idx="5">
                  <c:v>0.03988035892323031</c:v>
                </c:pt>
                <c:pt idx="6">
                  <c:v>0.05364806866952789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Results!$E$47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Results!$A$48:$A$54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Results!$E$48:$E$54</c:f>
              <c:numCache>
                <c:ptCount val="7"/>
                <c:pt idx="0">
                  <c:v>0</c:v>
                </c:pt>
                <c:pt idx="1">
                  <c:v>0.015258730855061128</c:v>
                </c:pt>
                <c:pt idx="2">
                  <c:v>0.02355543050820841</c:v>
                </c:pt>
                <c:pt idx="3">
                  <c:v>0.02064575328324826</c:v>
                </c:pt>
                <c:pt idx="4">
                  <c:v>0.04777450433951748</c:v>
                </c:pt>
                <c:pt idx="5">
                  <c:v>0.03703094140882159</c:v>
                </c:pt>
                <c:pt idx="6">
                  <c:v>0.04919444102816382</c:v>
                </c:pt>
              </c:numCache>
            </c:numRef>
          </c:yVal>
          <c:smooth val="0"/>
        </c:ser>
        <c:axId val="43296041"/>
        <c:axId val="54120050"/>
      </c:scatterChart>
      <c:valAx>
        <c:axId val="43296041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20050"/>
        <c:crosses val="autoZero"/>
        <c:crossBetween val="midCat"/>
        <c:dispUnits/>
        <c:majorUnit val="0.05"/>
        <c:minorUnit val="0.025"/>
      </c:valAx>
      <c:valAx>
        <c:axId val="5412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3296041"/>
        <c:crosses val="autoZero"/>
        <c:crossBetween val="midCat"/>
        <c:dispUnits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to show the effect of substrate concentration on the rate of decomposition of hydrogen peroxide when catalysed by the enzyme catalase(using Q 10 balanced rate 1) -including result 4 at 12.5%</a:t>
            </a:r>
          </a:p>
        </c:rich>
      </c:tx>
      <c:layout>
        <c:manualLayout>
          <c:xMode val="factor"/>
          <c:yMode val="factor"/>
          <c:x val="-0.056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35"/>
          <c:w val="0.78275"/>
          <c:h val="0.6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Results!$B$37</c:f>
              <c:strCache>
                <c:ptCount val="1"/>
                <c:pt idx="0">
                  <c:v>Experiment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Results!$A$38:$A$44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Results!$B$38:$B$44</c:f>
              <c:numCache>
                <c:ptCount val="7"/>
                <c:pt idx="0">
                  <c:v>0</c:v>
                </c:pt>
                <c:pt idx="1">
                  <c:v>0.024</c:v>
                </c:pt>
                <c:pt idx="2">
                  <c:v>0.0283333333333333</c:v>
                </c:pt>
                <c:pt idx="3">
                  <c:v>0.028518519</c:v>
                </c:pt>
                <c:pt idx="4">
                  <c:v>0.06</c:v>
                </c:pt>
                <c:pt idx="5">
                  <c:v>0.0470833333333333</c:v>
                </c:pt>
                <c:pt idx="6">
                  <c:v>0.048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Results!$C$37</c:f>
              <c:strCache>
                <c:ptCount val="1"/>
                <c:pt idx="0">
                  <c:v>Experiment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Results!$A$38:$A$44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Results!$C$38:$C$44</c:f>
              <c:numCache>
                <c:ptCount val="7"/>
                <c:pt idx="0">
                  <c:v>0</c:v>
                </c:pt>
                <c:pt idx="1">
                  <c:v>0.013703704</c:v>
                </c:pt>
                <c:pt idx="2">
                  <c:v>0.03625</c:v>
                </c:pt>
                <c:pt idx="3">
                  <c:v>0.0233333333333</c:v>
                </c:pt>
                <c:pt idx="4">
                  <c:v>0.0686666666666666</c:v>
                </c:pt>
                <c:pt idx="5">
                  <c:v>0.0495833333333333</c:v>
                </c:pt>
                <c:pt idx="6">
                  <c:v>0.0541666666666666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Results!$D$37</c:f>
              <c:strCache>
                <c:ptCount val="1"/>
                <c:pt idx="0">
                  <c:v>Experiment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Results!$A$38:$A$44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Results!$D$38:$D$44</c:f>
              <c:numCache>
                <c:ptCount val="7"/>
                <c:pt idx="0">
                  <c:v>0</c:v>
                </c:pt>
                <c:pt idx="1">
                  <c:v>0.007017544</c:v>
                </c:pt>
                <c:pt idx="2">
                  <c:v>0.0235294</c:v>
                </c:pt>
                <c:pt idx="3">
                  <c:v>0.031578947</c:v>
                </c:pt>
                <c:pt idx="4">
                  <c:v>0.048717949</c:v>
                </c:pt>
                <c:pt idx="5">
                  <c:v>0.047058824</c:v>
                </c:pt>
                <c:pt idx="6">
                  <c:v>0.0541666666666666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Results!$E$37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name>Best fit line</c:name>
            <c:spPr>
              <a:ln w="127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Results!$A$38:$A$44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Results!$E$38:$E$44</c:f>
              <c:numCache>
                <c:ptCount val="7"/>
                <c:pt idx="0">
                  <c:v>0</c:v>
                </c:pt>
                <c:pt idx="1">
                  <c:v>0.014678899</c:v>
                </c:pt>
                <c:pt idx="2">
                  <c:v>0.030884354</c:v>
                </c:pt>
                <c:pt idx="3">
                  <c:v>0.028930818</c:v>
                </c:pt>
                <c:pt idx="4">
                  <c:v>0.058421053</c:v>
                </c:pt>
                <c:pt idx="5">
                  <c:v>0.047891156</c:v>
                </c:pt>
                <c:pt idx="6">
                  <c:v>0.052198582</c:v>
                </c:pt>
              </c:numCache>
            </c:numRef>
          </c:yVal>
          <c:smooth val="0"/>
        </c:ser>
        <c:axId val="17318403"/>
        <c:axId val="21647900"/>
      </c:scatterChart>
      <c:valAx>
        <c:axId val="1731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hydrogen peroxide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%" sourceLinked="0"/>
        <c:majorTickMark val="in"/>
        <c:minorTickMark val="none"/>
        <c:tickLblPos val="nextTo"/>
        <c:crossAx val="21647900"/>
        <c:crosses val="autoZero"/>
        <c:crossBetween val="midCat"/>
        <c:dispUnits/>
        <c:majorUnit val="0.05"/>
        <c:minorUnit val="0.025"/>
      </c:valAx>
      <c:valAx>
        <c:axId val="21647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reaction(ml/s)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7318403"/>
        <c:crosses val="autoZero"/>
        <c:crossBetween val="midCat"/>
        <c:dispUnits/>
        <c:minorUnit val="0.0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 to show the change in the rate (throughout the reaction) of the decomposition of hydrogen peroxide when catalysed by the enzyme catalase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425"/>
          <c:w val="0.6455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Results!$B$77</c:f>
              <c:strCache>
                <c:ptCount val="1"/>
                <c:pt idx="0">
                  <c:v>Amount(ml)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cat>
            <c:numRef>
              <c:f>Results!$A$78:$A$98</c:f>
              <c:numCache/>
            </c:numRef>
          </c:cat>
          <c:val>
            <c:numRef>
              <c:f>Results!$B$78:$B$98</c:f>
              <c:numCache/>
            </c:numRef>
          </c:val>
          <c:smooth val="0"/>
        </c:ser>
        <c:marker val="1"/>
        <c:axId val="60613373"/>
        <c:axId val="8649446"/>
      </c:lineChart>
      <c:catAx>
        <c:axId val="60613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49446"/>
        <c:crosses val="autoZero"/>
        <c:auto val="0"/>
        <c:lblOffset val="100"/>
        <c:noMultiLvlLbl val="0"/>
      </c:catAx>
      <c:valAx>
        <c:axId val="8649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Oxygen collected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133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360" verticalDpi="360" orientation="landscape" paperSize="9"/>
  <headerFooter>
    <oddHeader>&amp;A</oddHeader>
    <oddFooter>&amp;L &amp;C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360" verticalDpi="360" orientation="landscape" paperSize="9"/>
  <headerFooter>
    <oddHeader>&amp;A</oddHeader>
    <oddFooter>&amp;L &amp;C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99</xdr:row>
      <xdr:rowOff>133350</xdr:rowOff>
    </xdr:from>
    <xdr:to>
      <xdr:col>3</xdr:col>
      <xdr:colOff>1095375</xdr:colOff>
      <xdr:row>121</xdr:row>
      <xdr:rowOff>95250</xdr:rowOff>
    </xdr:to>
    <xdr:graphicFrame>
      <xdr:nvGraphicFramePr>
        <xdr:cNvPr id="1" name="Chart 3"/>
        <xdr:cNvGraphicFramePr/>
      </xdr:nvGraphicFramePr>
      <xdr:xfrm>
        <a:off x="438150" y="16354425"/>
        <a:ext cx="4762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workbookViewId="0" topLeftCell="A1">
      <selection activeCell="A5" sqref="A5"/>
    </sheetView>
  </sheetViews>
  <sheetFormatPr defaultColWidth="9.140625" defaultRowHeight="12.75"/>
  <cols>
    <col min="1" max="1" width="12.421875" style="1" customWidth="1"/>
    <col min="2" max="2" width="23.140625" style="1" customWidth="1"/>
    <col min="3" max="3" width="26.00390625" style="1" customWidth="1"/>
    <col min="4" max="4" width="18.28125" style="1" customWidth="1"/>
    <col min="5" max="5" width="29.28125" style="1" customWidth="1"/>
    <col min="6" max="6" width="11.8515625" style="1" customWidth="1"/>
    <col min="7" max="7" width="17.421875" style="1" customWidth="1"/>
    <col min="8" max="8" width="12.140625" style="1" customWidth="1"/>
    <col min="9" max="9" width="17.421875" style="1" customWidth="1"/>
    <col min="10" max="10" width="22.57421875" style="1" customWidth="1"/>
    <col min="11" max="11" width="19.00390625" style="1" customWidth="1"/>
    <col min="12" max="12" width="17.28125" style="1" customWidth="1"/>
    <col min="13" max="16384" width="9.140625" style="1" customWidth="1"/>
  </cols>
  <sheetData>
    <row r="1" spans="1:12" ht="13.5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</row>
    <row r="2" spans="1:12" ht="13.5" thickTop="1">
      <c r="A2" s="12">
        <v>1</v>
      </c>
      <c r="B2" s="29">
        <v>0</v>
      </c>
      <c r="C2" s="4">
        <v>0</v>
      </c>
      <c r="D2" s="4" t="s">
        <v>12</v>
      </c>
      <c r="E2" s="4">
        <v>13</v>
      </c>
      <c r="F2" s="4">
        <v>0</v>
      </c>
      <c r="G2" s="4">
        <f>(F2/((E2)/10)*2)</f>
        <v>0</v>
      </c>
      <c r="H2" s="4">
        <v>0</v>
      </c>
      <c r="I2" s="4">
        <v>0</v>
      </c>
      <c r="J2" s="4" t="s">
        <v>13</v>
      </c>
      <c r="K2" s="4" t="s">
        <v>14</v>
      </c>
      <c r="L2" s="13" t="s">
        <v>14</v>
      </c>
    </row>
    <row r="3" spans="1:12" ht="12.75">
      <c r="A3" s="12">
        <v>2</v>
      </c>
      <c r="B3" s="29">
        <v>0</v>
      </c>
      <c r="C3" s="4">
        <v>0</v>
      </c>
      <c r="D3" s="4" t="s">
        <v>12</v>
      </c>
      <c r="E3" s="4">
        <v>15</v>
      </c>
      <c r="F3" s="4">
        <v>0</v>
      </c>
      <c r="G3" s="4">
        <f>(F3/((E3)/10)*2)</f>
        <v>0</v>
      </c>
      <c r="H3" s="4">
        <v>0</v>
      </c>
      <c r="I3" s="4">
        <v>0</v>
      </c>
      <c r="J3" s="4">
        <v>0</v>
      </c>
      <c r="K3" s="4" t="s">
        <v>14</v>
      </c>
      <c r="L3" s="13" t="s">
        <v>14</v>
      </c>
    </row>
    <row r="4" spans="1:12" ht="12.75">
      <c r="A4" s="12">
        <v>3</v>
      </c>
      <c r="B4" s="29">
        <v>0</v>
      </c>
      <c r="C4" s="4">
        <v>0</v>
      </c>
      <c r="D4" s="4" t="s">
        <v>12</v>
      </c>
      <c r="E4" s="4">
        <v>14</v>
      </c>
      <c r="F4" s="4">
        <v>0</v>
      </c>
      <c r="G4" s="4">
        <f>(F4/((E4)/10)*2)</f>
        <v>0</v>
      </c>
      <c r="H4" s="4">
        <v>0</v>
      </c>
      <c r="I4" s="4">
        <v>0</v>
      </c>
      <c r="J4" s="4">
        <v>0</v>
      </c>
      <c r="K4" s="4" t="s">
        <v>14</v>
      </c>
      <c r="L4" s="13" t="s">
        <v>14</v>
      </c>
    </row>
    <row r="5" spans="1:12" ht="12.75">
      <c r="A5" s="14" t="s">
        <v>15</v>
      </c>
      <c r="B5" s="30">
        <v>0</v>
      </c>
      <c r="C5" s="8">
        <v>0</v>
      </c>
      <c r="D5" s="8" t="s">
        <v>12</v>
      </c>
      <c r="E5" s="8">
        <f>(E2+E3+E4)/3</f>
        <v>14</v>
      </c>
      <c r="F5" s="8">
        <v>0</v>
      </c>
      <c r="G5" s="4">
        <f>(F5/((E5)/10)*2)</f>
        <v>0</v>
      </c>
      <c r="H5" s="8">
        <v>0</v>
      </c>
      <c r="I5" s="4">
        <v>0</v>
      </c>
      <c r="J5" s="8">
        <v>0</v>
      </c>
      <c r="K5" s="8" t="s">
        <v>14</v>
      </c>
      <c r="L5" s="15" t="s">
        <v>14</v>
      </c>
    </row>
    <row r="6" spans="1:12" ht="12.75">
      <c r="A6" s="12">
        <v>1</v>
      </c>
      <c r="B6" s="29">
        <v>0.05</v>
      </c>
      <c r="C6" s="4">
        <v>6.3</v>
      </c>
      <c r="D6" s="4">
        <v>1486</v>
      </c>
      <c r="E6" s="4">
        <v>17.5</v>
      </c>
      <c r="F6" s="4">
        <f>C6/(5*60)</f>
        <v>0.020999999999999998</v>
      </c>
      <c r="G6" s="4">
        <f>(F6/((E6)/10)*2)</f>
        <v>0.023999999999999997</v>
      </c>
      <c r="H6" s="4">
        <f>20/D6</f>
        <v>0.013458950201884253</v>
      </c>
      <c r="I6" s="4">
        <f>(H6/((E6)/10)*2)</f>
        <v>0.015381657373582004</v>
      </c>
      <c r="J6" s="4">
        <v>1.47</v>
      </c>
      <c r="K6" s="4" t="s">
        <v>14</v>
      </c>
      <c r="L6" s="13" t="s">
        <v>14</v>
      </c>
    </row>
    <row r="7" spans="1:25" ht="12.75">
      <c r="A7" s="12">
        <v>2</v>
      </c>
      <c r="B7" s="31">
        <v>0.05</v>
      </c>
      <c r="C7" s="4">
        <v>3.7</v>
      </c>
      <c r="D7" s="4">
        <v>1847</v>
      </c>
      <c r="E7" s="4">
        <v>18</v>
      </c>
      <c r="F7" s="4">
        <f aca="true" t="shared" si="0" ref="F7:F14">C7/(5*60)</f>
        <v>0.012333333333333333</v>
      </c>
      <c r="G7" s="4">
        <f aca="true" t="shared" si="1" ref="G7:G22">(F7/((E7)/10)*2)</f>
        <v>0.013703703703703704</v>
      </c>
      <c r="H7" s="4">
        <f aca="true" t="shared" si="2" ref="H7:H14">20/D7</f>
        <v>0.010828370330265295</v>
      </c>
      <c r="I7" s="4">
        <f aca="true" t="shared" si="3" ref="I7:I22">(H7/((E7)/10)*2)</f>
        <v>0.01203152258918366</v>
      </c>
      <c r="J7" s="4">
        <v>1.47</v>
      </c>
      <c r="K7" s="4" t="s">
        <v>14</v>
      </c>
      <c r="L7" s="13" t="s">
        <v>14</v>
      </c>
      <c r="Y7"/>
    </row>
    <row r="8" spans="1:12" ht="12.75">
      <c r="A8" s="12">
        <v>3</v>
      </c>
      <c r="B8" s="31">
        <v>0.05</v>
      </c>
      <c r="C8" s="4">
        <v>2</v>
      </c>
      <c r="D8" s="4">
        <v>996</v>
      </c>
      <c r="E8" s="4">
        <v>19</v>
      </c>
      <c r="F8" s="4">
        <f t="shared" si="0"/>
        <v>0.006666666666666667</v>
      </c>
      <c r="G8" s="4">
        <f t="shared" si="1"/>
        <v>0.007017543859649124</v>
      </c>
      <c r="H8" s="4">
        <f t="shared" si="2"/>
        <v>0.020080321285140562</v>
      </c>
      <c r="I8" s="4">
        <f t="shared" si="3"/>
        <v>0.02113718030014796</v>
      </c>
      <c r="J8" s="4">
        <v>1.47</v>
      </c>
      <c r="K8" s="4" t="s">
        <v>14</v>
      </c>
      <c r="L8" s="13" t="s">
        <v>14</v>
      </c>
    </row>
    <row r="9" spans="1:12" ht="12.75">
      <c r="A9" s="14" t="s">
        <v>15</v>
      </c>
      <c r="B9" s="32">
        <v>0.05</v>
      </c>
      <c r="C9" s="8">
        <v>4</v>
      </c>
      <c r="D9" s="16">
        <f>(D6+D7+D8)/3</f>
        <v>1443</v>
      </c>
      <c r="E9" s="8">
        <f>(E6+E7+E8)/3</f>
        <v>18.166666666666668</v>
      </c>
      <c r="F9" s="8">
        <f t="shared" si="0"/>
        <v>0.013333333333333334</v>
      </c>
      <c r="G9" s="8">
        <f t="shared" si="1"/>
        <v>0.014678899082568806</v>
      </c>
      <c r="H9" s="8">
        <f t="shared" si="2"/>
        <v>0.01386001386001386</v>
      </c>
      <c r="I9" s="8">
        <f t="shared" si="3"/>
        <v>0.015258730855061128</v>
      </c>
      <c r="J9" s="8">
        <v>1.47</v>
      </c>
      <c r="K9" s="8" t="s">
        <v>14</v>
      </c>
      <c r="L9" s="15" t="s">
        <v>14</v>
      </c>
    </row>
    <row r="10" spans="1:12" ht="12.75">
      <c r="A10" s="12">
        <v>1</v>
      </c>
      <c r="B10" s="29">
        <v>0.1</v>
      </c>
      <c r="C10" s="4">
        <v>6.8</v>
      </c>
      <c r="D10" s="4">
        <v>1113</v>
      </c>
      <c r="E10" s="4">
        <v>16</v>
      </c>
      <c r="F10" s="4">
        <f t="shared" si="0"/>
        <v>0.022666666666666665</v>
      </c>
      <c r="G10" s="4">
        <f t="shared" si="1"/>
        <v>0.02833333333333333</v>
      </c>
      <c r="H10" s="4">
        <f t="shared" si="2"/>
        <v>0.017969451931716084</v>
      </c>
      <c r="I10" s="4">
        <f t="shared" si="3"/>
        <v>0.022461814914645103</v>
      </c>
      <c r="J10" s="4">
        <v>2.94</v>
      </c>
      <c r="K10" s="4" t="s">
        <v>14</v>
      </c>
      <c r="L10" s="13" t="s">
        <v>14</v>
      </c>
    </row>
    <row r="11" spans="1:12" ht="12.75">
      <c r="A11" s="12">
        <v>2</v>
      </c>
      <c r="B11" s="29">
        <v>0.1</v>
      </c>
      <c r="C11" s="4">
        <v>8.7</v>
      </c>
      <c r="D11" s="4">
        <v>930</v>
      </c>
      <c r="E11" s="4">
        <v>16</v>
      </c>
      <c r="F11" s="4">
        <f t="shared" si="0"/>
        <v>0.028999999999999998</v>
      </c>
      <c r="G11" s="4">
        <f t="shared" si="1"/>
        <v>0.03625</v>
      </c>
      <c r="H11" s="4">
        <f t="shared" si="2"/>
        <v>0.021505376344086023</v>
      </c>
      <c r="I11" s="4">
        <f t="shared" si="3"/>
        <v>0.026881720430107527</v>
      </c>
      <c r="J11" s="4">
        <v>2.94</v>
      </c>
      <c r="K11" s="4" t="s">
        <v>14</v>
      </c>
      <c r="L11" s="13" t="s">
        <v>14</v>
      </c>
    </row>
    <row r="12" spans="1:12" ht="12.75">
      <c r="A12" s="12">
        <v>3</v>
      </c>
      <c r="B12" s="29">
        <v>0.1</v>
      </c>
      <c r="C12" s="4">
        <v>7.2</v>
      </c>
      <c r="D12" s="4">
        <v>1076</v>
      </c>
      <c r="E12" s="4">
        <v>17</v>
      </c>
      <c r="F12" s="4">
        <f t="shared" si="0"/>
        <v>0.024</v>
      </c>
      <c r="G12" s="4">
        <f t="shared" si="1"/>
        <v>0.02823529411764706</v>
      </c>
      <c r="H12" s="4">
        <f t="shared" si="2"/>
        <v>0.01858736059479554</v>
      </c>
      <c r="I12" s="4">
        <f t="shared" si="3"/>
        <v>0.021867483052700636</v>
      </c>
      <c r="J12" s="4">
        <v>2.94</v>
      </c>
      <c r="K12" s="4" t="s">
        <v>14</v>
      </c>
      <c r="L12" s="13" t="s">
        <v>14</v>
      </c>
    </row>
    <row r="13" spans="1:12" ht="12.75">
      <c r="A13" s="14" t="s">
        <v>15</v>
      </c>
      <c r="B13" s="30">
        <v>0.1</v>
      </c>
      <c r="C13" s="8">
        <f>(C10+C11+C12)/3</f>
        <v>7.566666666666666</v>
      </c>
      <c r="D13" s="8">
        <f>(D10+D11+D12)/3</f>
        <v>1039.6666666666667</v>
      </c>
      <c r="E13" s="8">
        <f>(E10+E11+E12)/3</f>
        <v>16.333333333333332</v>
      </c>
      <c r="F13" s="8">
        <f t="shared" si="0"/>
        <v>0.025222222222222222</v>
      </c>
      <c r="G13" s="8">
        <f t="shared" si="1"/>
        <v>0.0308843537414966</v>
      </c>
      <c r="H13" s="8">
        <f t="shared" si="2"/>
        <v>0.01923693491503687</v>
      </c>
      <c r="I13" s="8">
        <f t="shared" si="3"/>
        <v>0.02355543050820841</v>
      </c>
      <c r="J13" s="8">
        <v>2.94</v>
      </c>
      <c r="K13" s="8" t="s">
        <v>14</v>
      </c>
      <c r="L13" s="15" t="s">
        <v>14</v>
      </c>
    </row>
    <row r="14" spans="1:12" s="6" customFormat="1" ht="12.75">
      <c r="A14" s="17">
        <v>1</v>
      </c>
      <c r="B14" s="33">
        <v>0.125</v>
      </c>
      <c r="C14" s="18">
        <v>5.7</v>
      </c>
      <c r="D14" s="18">
        <v>1050</v>
      </c>
      <c r="E14" s="18">
        <v>17</v>
      </c>
      <c r="F14" s="18">
        <f t="shared" si="0"/>
        <v>0.019</v>
      </c>
      <c r="G14" s="18">
        <f t="shared" si="1"/>
        <v>0.02235294117647059</v>
      </c>
      <c r="H14" s="18">
        <f t="shared" si="2"/>
        <v>0.01904761904761905</v>
      </c>
      <c r="I14" s="18">
        <f t="shared" si="3"/>
        <v>0.022408963585434177</v>
      </c>
      <c r="J14" s="18">
        <v>3.68</v>
      </c>
      <c r="K14" s="18" t="s">
        <v>14</v>
      </c>
      <c r="L14" s="19" t="s">
        <v>14</v>
      </c>
    </row>
    <row r="15" spans="1:12" ht="12.75">
      <c r="A15" s="12">
        <v>2</v>
      </c>
      <c r="B15" s="29">
        <v>0.125</v>
      </c>
      <c r="C15" s="4">
        <f>50-42.3</f>
        <v>7.700000000000003</v>
      </c>
      <c r="D15" s="4">
        <v>978</v>
      </c>
      <c r="E15" s="4">
        <v>18</v>
      </c>
      <c r="F15" s="4">
        <f>C15/(5*60)</f>
        <v>0.025666666666666674</v>
      </c>
      <c r="G15" s="4">
        <f t="shared" si="1"/>
        <v>0.028518518518518526</v>
      </c>
      <c r="H15" s="4">
        <f>20/D15</f>
        <v>0.02044989775051125</v>
      </c>
      <c r="I15" s="4">
        <f t="shared" si="3"/>
        <v>0.022722108611679163</v>
      </c>
      <c r="J15" s="4">
        <v>3.68</v>
      </c>
      <c r="K15" s="4" t="s">
        <v>14</v>
      </c>
      <c r="L15" s="13" t="s">
        <v>14</v>
      </c>
    </row>
    <row r="16" spans="1:12" s="7" customFormat="1" ht="12.75">
      <c r="A16" s="20">
        <v>3</v>
      </c>
      <c r="B16" s="34">
        <v>0.125</v>
      </c>
      <c r="C16" s="21">
        <v>6.3</v>
      </c>
      <c r="D16" s="21">
        <v>1262</v>
      </c>
      <c r="E16" s="21">
        <v>18</v>
      </c>
      <c r="F16" s="21">
        <f>C16/(5*60)</f>
        <v>0.020999999999999998</v>
      </c>
      <c r="G16" s="4">
        <f t="shared" si="1"/>
        <v>0.02333333333333333</v>
      </c>
      <c r="H16" s="21">
        <f>20/D16</f>
        <v>0.01584786053882726</v>
      </c>
      <c r="I16" s="4">
        <f t="shared" si="3"/>
        <v>0.017608733932030288</v>
      </c>
      <c r="J16" s="21">
        <v>3.68</v>
      </c>
      <c r="K16" s="21" t="s">
        <v>14</v>
      </c>
      <c r="L16" s="21" t="s">
        <v>14</v>
      </c>
    </row>
    <row r="17" spans="1:12" ht="12.75">
      <c r="A17" s="22">
        <v>4</v>
      </c>
      <c r="B17" s="34">
        <v>0.125</v>
      </c>
      <c r="C17" s="21">
        <f>50-41</f>
        <v>9</v>
      </c>
      <c r="D17" s="21">
        <f>16*60+36</f>
        <v>996</v>
      </c>
      <c r="E17">
        <v>19</v>
      </c>
      <c r="F17" s="21">
        <f>C17/(5*60)</f>
        <v>0.03</v>
      </c>
      <c r="G17" s="4">
        <f t="shared" si="1"/>
        <v>0.031578947368421054</v>
      </c>
      <c r="H17" s="21">
        <f>20/D17</f>
        <v>0.020080321285140562</v>
      </c>
      <c r="I17" s="4">
        <f t="shared" si="3"/>
        <v>0.02113718030014796</v>
      </c>
      <c r="J17" s="21">
        <v>3.68</v>
      </c>
      <c r="K17" s="21" t="s">
        <v>14</v>
      </c>
      <c r="L17" s="23" t="s">
        <v>14</v>
      </c>
    </row>
    <row r="18" spans="1:12" ht="12.75">
      <c r="A18" s="14" t="s">
        <v>15</v>
      </c>
      <c r="B18" s="30">
        <v>0.125</v>
      </c>
      <c r="C18" s="8">
        <f>(C17+C15+C16)/3</f>
        <v>7.666666666666668</v>
      </c>
      <c r="D18" s="8">
        <f>(D14+D15+D16)/3</f>
        <v>1096.6666666666667</v>
      </c>
      <c r="E18" s="8">
        <f>(E14+E15+E16)/3</f>
        <v>17.666666666666668</v>
      </c>
      <c r="F18" s="8">
        <f aca="true" t="shared" si="4" ref="F18:F23">C18/(5*60)</f>
        <v>0.02555555555555556</v>
      </c>
      <c r="G18" s="8">
        <f t="shared" si="1"/>
        <v>0.028930817610062897</v>
      </c>
      <c r="H18" s="8">
        <f aca="true" t="shared" si="5" ref="H18:H23">20/D18</f>
        <v>0.0182370820668693</v>
      </c>
      <c r="I18" s="8">
        <f t="shared" si="3"/>
        <v>0.02064575328324826</v>
      </c>
      <c r="J18" s="8">
        <v>3.68</v>
      </c>
      <c r="K18" s="8" t="s">
        <v>14</v>
      </c>
      <c r="L18" s="15" t="s">
        <v>14</v>
      </c>
    </row>
    <row r="19" spans="1:12" ht="12.75">
      <c r="A19" s="12">
        <v>1</v>
      </c>
      <c r="B19" s="29">
        <v>0.15</v>
      </c>
      <c r="C19" s="4">
        <v>13.5</v>
      </c>
      <c r="D19" s="4">
        <v>527</v>
      </c>
      <c r="E19" s="4">
        <v>15</v>
      </c>
      <c r="F19" s="4">
        <f t="shared" si="4"/>
        <v>0.045</v>
      </c>
      <c r="G19" s="4">
        <f t="shared" si="1"/>
        <v>0.06</v>
      </c>
      <c r="H19" s="4">
        <f t="shared" si="5"/>
        <v>0.03795066413662239</v>
      </c>
      <c r="I19" s="4">
        <f t="shared" si="3"/>
        <v>0.05060088551549652</v>
      </c>
      <c r="J19" s="4">
        <v>4.41</v>
      </c>
      <c r="K19" s="4">
        <v>1.0836E+20</v>
      </c>
      <c r="L19" s="13">
        <v>6.78E-08</v>
      </c>
    </row>
    <row r="20" spans="1:12" ht="12.75">
      <c r="A20" s="12">
        <v>2</v>
      </c>
      <c r="B20" s="29">
        <v>0.15</v>
      </c>
      <c r="C20" s="4">
        <v>10.3</v>
      </c>
      <c r="D20" s="4">
        <v>705</v>
      </c>
      <c r="E20" s="4">
        <v>10</v>
      </c>
      <c r="F20" s="4">
        <f t="shared" si="4"/>
        <v>0.034333333333333334</v>
      </c>
      <c r="G20" s="4">
        <f t="shared" si="1"/>
        <v>0.06866666666666667</v>
      </c>
      <c r="H20" s="4">
        <f t="shared" si="5"/>
        <v>0.028368794326241134</v>
      </c>
      <c r="I20" s="4">
        <f t="shared" si="3"/>
        <v>0.05673758865248227</v>
      </c>
      <c r="J20" s="4">
        <v>4.41</v>
      </c>
      <c r="K20" s="4">
        <v>5.511644E+19</v>
      </c>
      <c r="L20" s="13">
        <v>5.28E-08</v>
      </c>
    </row>
    <row r="21" spans="1:12" ht="12.75">
      <c r="A21" s="12">
        <v>3</v>
      </c>
      <c r="B21" s="29">
        <v>0.15</v>
      </c>
      <c r="C21" s="4">
        <v>9.5</v>
      </c>
      <c r="D21" s="4">
        <v>751</v>
      </c>
      <c r="E21" s="4">
        <v>13</v>
      </c>
      <c r="F21" s="4">
        <f t="shared" si="4"/>
        <v>0.03166666666666667</v>
      </c>
      <c r="G21" s="4">
        <f t="shared" si="1"/>
        <v>0.04871794871794872</v>
      </c>
      <c r="H21" s="4">
        <f t="shared" si="5"/>
        <v>0.02663115845539281</v>
      </c>
      <c r="I21" s="4">
        <f t="shared" si="3"/>
        <v>0.04097101300829663</v>
      </c>
      <c r="J21" s="4">
        <v>4.41</v>
      </c>
      <c r="K21" s="4">
        <v>6.608222E+19</v>
      </c>
      <c r="L21" s="13">
        <v>5.28E-08</v>
      </c>
    </row>
    <row r="22" spans="1:12" ht="12.75">
      <c r="A22" s="14" t="s">
        <v>15</v>
      </c>
      <c r="B22" s="30">
        <v>0.15</v>
      </c>
      <c r="C22" s="8">
        <v>11.1</v>
      </c>
      <c r="D22" s="8">
        <v>661</v>
      </c>
      <c r="E22" s="8">
        <f>(E19+E20+E21)/3</f>
        <v>12.666666666666666</v>
      </c>
      <c r="F22" s="8">
        <f t="shared" si="4"/>
        <v>0.037</v>
      </c>
      <c r="G22" s="8">
        <f t="shared" si="1"/>
        <v>0.05842105263157895</v>
      </c>
      <c r="H22" s="8">
        <f t="shared" si="5"/>
        <v>0.030257186081694403</v>
      </c>
      <c r="I22" s="8">
        <f t="shared" si="3"/>
        <v>0.04777450433951748</v>
      </c>
      <c r="J22" s="8">
        <v>4.41</v>
      </c>
      <c r="K22" s="8">
        <f>(K19+K20+K21)/3</f>
        <v>7.651955333333333E+19</v>
      </c>
      <c r="L22" s="15">
        <v>5.7E-08</v>
      </c>
    </row>
    <row r="23" spans="1:12" ht="12.75">
      <c r="A23" s="12">
        <v>1</v>
      </c>
      <c r="B23" s="29">
        <v>0.175</v>
      </c>
      <c r="C23" s="4">
        <v>11.3</v>
      </c>
      <c r="D23" s="4">
        <v>603</v>
      </c>
      <c r="E23" s="4">
        <v>16</v>
      </c>
      <c r="F23" s="4">
        <f t="shared" si="4"/>
        <v>0.03766666666666667</v>
      </c>
      <c r="G23" s="4">
        <f aca="true" t="shared" si="6" ref="G23:G30">(F23/((E23)/10)*2)</f>
        <v>0.04708333333333333</v>
      </c>
      <c r="H23" s="4">
        <f t="shared" si="5"/>
        <v>0.03316749585406302</v>
      </c>
      <c r="I23" s="4">
        <f aca="true" t="shared" si="7" ref="I23:I30">(H23/((E23)/10)*2)</f>
        <v>0.04145936981757877</v>
      </c>
      <c r="J23" s="4">
        <v>5.15</v>
      </c>
      <c r="K23" s="4">
        <v>9.674809E+19</v>
      </c>
      <c r="L23" s="13">
        <v>5.32E-08</v>
      </c>
    </row>
    <row r="24" spans="1:12" ht="12.75">
      <c r="A24" s="12">
        <v>2</v>
      </c>
      <c r="B24" s="29">
        <v>0.175</v>
      </c>
      <c r="C24" s="4">
        <v>11.9</v>
      </c>
      <c r="D24" s="4">
        <v>791</v>
      </c>
      <c r="E24" s="4">
        <v>16</v>
      </c>
      <c r="F24" s="4">
        <f aca="true" t="shared" si="8" ref="F24:F30">C24/(5*60)</f>
        <v>0.03966666666666667</v>
      </c>
      <c r="G24" s="4">
        <f t="shared" si="6"/>
        <v>0.04958333333333333</v>
      </c>
      <c r="H24" s="4">
        <f aca="true" t="shared" si="9" ref="H24:H30">20/D24</f>
        <v>0.025284450063211124</v>
      </c>
      <c r="I24" s="4">
        <f t="shared" si="7"/>
        <v>0.0316055625790139</v>
      </c>
      <c r="J24" s="4">
        <v>5.15</v>
      </c>
      <c r="K24" s="4">
        <v>1.018852E+19</v>
      </c>
      <c r="L24" s="13">
        <v>5.05E-08</v>
      </c>
    </row>
    <row r="25" spans="1:12" ht="12.75">
      <c r="A25" s="12">
        <v>3</v>
      </c>
      <c r="B25" s="29">
        <v>0.175</v>
      </c>
      <c r="C25" s="4">
        <v>12</v>
      </c>
      <c r="D25" s="4">
        <v>590</v>
      </c>
      <c r="E25" s="4">
        <v>17</v>
      </c>
      <c r="F25" s="4">
        <f t="shared" si="8"/>
        <v>0.04</v>
      </c>
      <c r="G25" s="4">
        <f t="shared" si="6"/>
        <v>0.047058823529411764</v>
      </c>
      <c r="H25" s="4">
        <f t="shared" si="9"/>
        <v>0.03389830508474576</v>
      </c>
      <c r="I25" s="4">
        <f t="shared" si="7"/>
        <v>0.03988035892323031</v>
      </c>
      <c r="J25" s="4">
        <v>5.15</v>
      </c>
      <c r="K25" s="4">
        <v>1.091627E+20</v>
      </c>
      <c r="L25" s="13">
        <v>4.72E-08</v>
      </c>
    </row>
    <row r="26" spans="1:12" ht="12.75">
      <c r="A26" s="14" t="s">
        <v>15</v>
      </c>
      <c r="B26" s="30">
        <v>0.175</v>
      </c>
      <c r="C26" s="8">
        <f>(C23+C24+C25)/3</f>
        <v>11.733333333333334</v>
      </c>
      <c r="D26" s="8">
        <f>(D23+D24+D25)/3</f>
        <v>661.3333333333334</v>
      </c>
      <c r="E26" s="8">
        <f>(E23+E24+E25)/3</f>
        <v>16.333333333333332</v>
      </c>
      <c r="F26" s="8">
        <f t="shared" si="8"/>
        <v>0.03911111111111112</v>
      </c>
      <c r="G26" s="8">
        <f t="shared" si="6"/>
        <v>0.047891156462585044</v>
      </c>
      <c r="H26" s="8">
        <f t="shared" si="9"/>
        <v>0.030241935483870965</v>
      </c>
      <c r="I26" s="8">
        <f t="shared" si="7"/>
        <v>0.03703094140882159</v>
      </c>
      <c r="J26" s="8">
        <v>5.15</v>
      </c>
      <c r="K26" s="8">
        <f>(K23+K24+K25)/3</f>
        <v>7.203310333333334E+19</v>
      </c>
      <c r="L26" s="15">
        <v>5.02E-08</v>
      </c>
    </row>
    <row r="27" spans="1:12" ht="12.75">
      <c r="A27" s="12">
        <v>1</v>
      </c>
      <c r="B27" s="29">
        <v>0.2</v>
      </c>
      <c r="C27" s="4">
        <v>10.8</v>
      </c>
      <c r="D27" s="4">
        <v>582</v>
      </c>
      <c r="E27" s="4">
        <v>15</v>
      </c>
      <c r="F27" s="4">
        <f t="shared" si="8"/>
        <v>0.036000000000000004</v>
      </c>
      <c r="G27" s="4">
        <f t="shared" si="6"/>
        <v>0.04800000000000001</v>
      </c>
      <c r="H27" s="4">
        <f t="shared" si="9"/>
        <v>0.03436426116838488</v>
      </c>
      <c r="I27" s="4">
        <f t="shared" si="7"/>
        <v>0.04581901489117984</v>
      </c>
      <c r="J27" s="4">
        <v>5.88</v>
      </c>
      <c r="K27" s="4">
        <v>8.6688E+19</v>
      </c>
      <c r="L27" s="13">
        <v>4.07E-08</v>
      </c>
    </row>
    <row r="28" spans="1:12" ht="12.75">
      <c r="A28" s="12">
        <v>2</v>
      </c>
      <c r="B28" s="29">
        <v>0.2</v>
      </c>
      <c r="C28" s="4">
        <v>13</v>
      </c>
      <c r="D28" s="4">
        <v>509</v>
      </c>
      <c r="E28" s="4">
        <v>16</v>
      </c>
      <c r="F28" s="4">
        <f t="shared" si="8"/>
        <v>0.043333333333333335</v>
      </c>
      <c r="G28" s="4">
        <f t="shared" si="6"/>
        <v>0.05416666666666667</v>
      </c>
      <c r="H28" s="4">
        <f t="shared" si="9"/>
        <v>0.03929273084479371</v>
      </c>
      <c r="I28" s="4">
        <f t="shared" si="7"/>
        <v>0.04911591355599214</v>
      </c>
      <c r="J28" s="4">
        <v>5.88</v>
      </c>
      <c r="K28" s="4">
        <v>1.113031E+20</v>
      </c>
      <c r="L28" s="13">
        <v>8E-08</v>
      </c>
    </row>
    <row r="29" spans="1:12" ht="12.75">
      <c r="A29" s="12">
        <v>3</v>
      </c>
      <c r="B29" s="29">
        <v>0.2</v>
      </c>
      <c r="C29" s="4">
        <v>13</v>
      </c>
      <c r="D29" s="4">
        <v>466</v>
      </c>
      <c r="E29" s="4">
        <v>16</v>
      </c>
      <c r="F29" s="4">
        <f t="shared" si="8"/>
        <v>0.043333333333333335</v>
      </c>
      <c r="G29" s="4">
        <f t="shared" si="6"/>
        <v>0.05416666666666667</v>
      </c>
      <c r="H29" s="4">
        <f t="shared" si="9"/>
        <v>0.04291845493562232</v>
      </c>
      <c r="I29" s="4">
        <f t="shared" si="7"/>
        <v>0.05364806866952789</v>
      </c>
      <c r="J29" s="4">
        <v>5.88</v>
      </c>
      <c r="K29" s="4">
        <v>1.113031E+20</v>
      </c>
      <c r="L29" s="13">
        <v>6.67E-08</v>
      </c>
    </row>
    <row r="30" spans="1:12" ht="13.5" thickBot="1">
      <c r="A30" s="24" t="s">
        <v>15</v>
      </c>
      <c r="B30" s="35">
        <v>0.2</v>
      </c>
      <c r="C30" s="25">
        <v>12.2666666666666</v>
      </c>
      <c r="D30" s="25">
        <f>(D27+D28+D29)/3</f>
        <v>519</v>
      </c>
      <c r="E30" s="25">
        <f>(E27+E28+E29)/3</f>
        <v>15.666666666666666</v>
      </c>
      <c r="F30" s="25">
        <f t="shared" si="8"/>
        <v>0.04088888888888867</v>
      </c>
      <c r="G30" s="25">
        <f t="shared" si="6"/>
        <v>0.05219858156028341</v>
      </c>
      <c r="H30" s="25">
        <f t="shared" si="9"/>
        <v>0.038535645472061654</v>
      </c>
      <c r="I30" s="25">
        <f t="shared" si="7"/>
        <v>0.04919444102816382</v>
      </c>
      <c r="J30" s="25">
        <v>5.88</v>
      </c>
      <c r="K30" s="25">
        <f>(K27+K28+K29)/3</f>
        <v>1.0309806666666667E+20</v>
      </c>
      <c r="L30" s="26">
        <v>5.76E-08</v>
      </c>
    </row>
    <row r="31" spans="1:12" ht="13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27" t="s">
        <v>16</v>
      </c>
      <c r="L31" s="28">
        <v>5.64E-08</v>
      </c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3.5" thickBot="1">
      <c r="A35"/>
      <c r="B35"/>
      <c r="C35"/>
      <c r="D35"/>
      <c r="E35"/>
    </row>
    <row r="36" spans="1:5" ht="13.5" thickBot="1">
      <c r="A36"/>
      <c r="B36" s="50" t="s">
        <v>17</v>
      </c>
      <c r="C36" s="50"/>
      <c r="D36" s="50"/>
      <c r="E36"/>
    </row>
    <row r="37" spans="1:5" ht="13.5" thickBot="1">
      <c r="A37" s="50" t="s">
        <v>18</v>
      </c>
      <c r="B37" s="50" t="s">
        <v>19</v>
      </c>
      <c r="C37" s="50" t="s">
        <v>20</v>
      </c>
      <c r="D37" s="50" t="s">
        <v>21</v>
      </c>
      <c r="E37" s="50" t="s">
        <v>15</v>
      </c>
    </row>
    <row r="38" spans="1:5" ht="12.75">
      <c r="A38" s="51">
        <v>0</v>
      </c>
      <c r="B38" s="52">
        <v>0</v>
      </c>
      <c r="C38" s="52">
        <v>0</v>
      </c>
      <c r="D38" s="52">
        <v>0</v>
      </c>
      <c r="E38" s="53">
        <v>0</v>
      </c>
    </row>
    <row r="39" spans="1:5" ht="12.75">
      <c r="A39" s="41">
        <v>0.05</v>
      </c>
      <c r="B39" s="40">
        <v>0.024</v>
      </c>
      <c r="C39" s="40">
        <v>0.013703704</v>
      </c>
      <c r="D39" s="40">
        <v>0.007017544</v>
      </c>
      <c r="E39" s="39">
        <v>0.014678899</v>
      </c>
    </row>
    <row r="40" spans="1:5" ht="12.75">
      <c r="A40" s="41">
        <v>0.1</v>
      </c>
      <c r="B40" s="40">
        <v>0.0283333333333333</v>
      </c>
      <c r="C40" s="40">
        <v>0.03625</v>
      </c>
      <c r="D40" s="40">
        <v>0.0235294</v>
      </c>
      <c r="E40" s="39">
        <v>0.030884354</v>
      </c>
    </row>
    <row r="41" spans="1:8" ht="12.75">
      <c r="A41" s="42">
        <v>0.125</v>
      </c>
      <c r="B41" s="40">
        <v>0.028518519</v>
      </c>
      <c r="C41" s="40">
        <v>0.0233333333333</v>
      </c>
      <c r="D41" s="40">
        <v>0.031578947</v>
      </c>
      <c r="E41" s="39">
        <v>0.028930818</v>
      </c>
      <c r="F41" s="2"/>
      <c r="G41" s="3"/>
      <c r="H41" s="2"/>
    </row>
    <row r="42" spans="1:5" ht="12.75">
      <c r="A42" s="41">
        <v>0.15</v>
      </c>
      <c r="B42" s="40">
        <v>0.06</v>
      </c>
      <c r="C42" s="40">
        <v>0.0686666666666666</v>
      </c>
      <c r="D42" s="40">
        <v>0.048717949</v>
      </c>
      <c r="E42" s="39">
        <v>0.058421053</v>
      </c>
    </row>
    <row r="43" spans="1:5" ht="12.75">
      <c r="A43" s="42">
        <v>0.175</v>
      </c>
      <c r="B43" s="40">
        <v>0.0470833333333333</v>
      </c>
      <c r="C43" s="40">
        <v>0.0495833333333333</v>
      </c>
      <c r="D43" s="40">
        <v>0.047058824</v>
      </c>
      <c r="E43" s="39">
        <v>0.047891156</v>
      </c>
    </row>
    <row r="44" spans="1:5" ht="13.5" thickBot="1">
      <c r="A44" s="43">
        <v>0.2</v>
      </c>
      <c r="B44" s="44">
        <v>0.048</v>
      </c>
      <c r="C44" s="44">
        <v>0.0541666666666666</v>
      </c>
      <c r="D44" s="44">
        <v>0.0541666666666666</v>
      </c>
      <c r="E44" s="45">
        <v>0.052198582</v>
      </c>
    </row>
    <row r="45" spans="1:5" ht="13.5" thickBot="1">
      <c r="A45"/>
      <c r="B45"/>
      <c r="C45"/>
      <c r="D45"/>
      <c r="E45"/>
    </row>
    <row r="46" spans="1:5" ht="13.5" thickBot="1">
      <c r="A46"/>
      <c r="B46" s="50" t="s">
        <v>22</v>
      </c>
      <c r="C46" s="50"/>
      <c r="D46" s="50"/>
      <c r="E46"/>
    </row>
    <row r="47" spans="1:6" ht="13.5" thickBot="1">
      <c r="A47" s="50" t="s">
        <v>18</v>
      </c>
      <c r="B47" s="50" t="s">
        <v>19</v>
      </c>
      <c r="C47" s="50" t="s">
        <v>20</v>
      </c>
      <c r="D47" s="50" t="s">
        <v>21</v>
      </c>
      <c r="E47" s="50" t="s">
        <v>15</v>
      </c>
      <c r="F47" s="2"/>
    </row>
    <row r="48" spans="1:5" ht="12.75">
      <c r="A48" s="51">
        <v>0</v>
      </c>
      <c r="B48" s="54">
        <v>0</v>
      </c>
      <c r="C48" s="54">
        <v>0</v>
      </c>
      <c r="D48" s="54">
        <v>0</v>
      </c>
      <c r="E48" s="55">
        <v>0</v>
      </c>
    </row>
    <row r="49" spans="1:5" ht="12.75">
      <c r="A49" s="41">
        <v>0.05</v>
      </c>
      <c r="B49" s="47">
        <v>0.015381657</v>
      </c>
      <c r="C49" s="47">
        <f>(H7/((E7)/10)*2)</f>
        <v>0.01203152258918366</v>
      </c>
      <c r="D49" s="47">
        <f>(H8/((E8)/10)*2)</f>
        <v>0.02113718030014796</v>
      </c>
      <c r="E49" s="46">
        <f>(H9/((E9)/10)*2)</f>
        <v>0.015258730855061128</v>
      </c>
    </row>
    <row r="50" spans="1:5" ht="12.75">
      <c r="A50" s="41">
        <v>0.1</v>
      </c>
      <c r="B50" s="47">
        <f>(H10/((E10)/10)*2)</f>
        <v>0.022461814914645103</v>
      </c>
      <c r="C50" s="47">
        <f>(H11/((E11)/10)*2)</f>
        <v>0.026881720430107527</v>
      </c>
      <c r="D50" s="47">
        <f>(H12/((E12)/10)*2)</f>
        <v>0.021867483052700636</v>
      </c>
      <c r="E50" s="46">
        <f>(H13/((E13)/10)*2)</f>
        <v>0.02355543050820841</v>
      </c>
    </row>
    <row r="51" spans="1:5" ht="12.75">
      <c r="A51" s="42">
        <v>0.125</v>
      </c>
      <c r="B51" s="47">
        <f>(H15/((E15)/10)*2)</f>
        <v>0.022722108611679163</v>
      </c>
      <c r="C51" s="47">
        <f>(H16/((E16)/10)*2)</f>
        <v>0.017608733932030288</v>
      </c>
      <c r="D51" s="56">
        <f>(H14/((E14)/10)*2)</f>
        <v>0.022408963585434177</v>
      </c>
      <c r="E51" s="46">
        <f>(H18/((E18)/10)*2)</f>
        <v>0.02064575328324826</v>
      </c>
    </row>
    <row r="52" spans="1:5" ht="12.75">
      <c r="A52" s="41">
        <v>0.15</v>
      </c>
      <c r="B52" s="47">
        <f>(H19/((E19)/10)*2)</f>
        <v>0.05060088551549652</v>
      </c>
      <c r="C52" s="47">
        <f>(H20/((E20)/10)*2)</f>
        <v>0.05673758865248227</v>
      </c>
      <c r="D52" s="47">
        <f>(H21/((E21)/10)*2)</f>
        <v>0.04097101300829663</v>
      </c>
      <c r="E52" s="46">
        <f>(H22/((E22)/10)*2)</f>
        <v>0.04777450433951748</v>
      </c>
    </row>
    <row r="53" spans="1:5" ht="12.75">
      <c r="A53" s="42">
        <v>0.175</v>
      </c>
      <c r="B53" s="47">
        <f>(H23/((E23)/10)*2)</f>
        <v>0.04145936981757877</v>
      </c>
      <c r="C53" s="47">
        <f>(H24/((E24)/10)*2)</f>
        <v>0.0316055625790139</v>
      </c>
      <c r="D53" s="47">
        <f>(H25/((E25)/10)*2)</f>
        <v>0.03988035892323031</v>
      </c>
      <c r="E53" s="46">
        <f>(H26/((E26)/10)*2)</f>
        <v>0.03703094140882159</v>
      </c>
    </row>
    <row r="54" spans="1:5" ht="13.5" thickBot="1">
      <c r="A54" s="43">
        <v>0.2</v>
      </c>
      <c r="B54" s="48">
        <f>(H27/((E27)/10)*2)</f>
        <v>0.04581901489117984</v>
      </c>
      <c r="C54" s="48">
        <f>(H28/((E28)/10)*2)</f>
        <v>0.04911591355599214</v>
      </c>
      <c r="D54" s="48">
        <f>(H29/((E29)/10)*2)</f>
        <v>0.05364806866952789</v>
      </c>
      <c r="E54" s="49">
        <f>(H30/((E30)/10)*2)</f>
        <v>0.04919444102816382</v>
      </c>
    </row>
    <row r="55" spans="1:5" ht="13.5" thickBot="1">
      <c r="A55"/>
      <c r="B55"/>
      <c r="C55"/>
      <c r="D55"/>
      <c r="E55"/>
    </row>
    <row r="56" spans="1:5" ht="13.5" thickBot="1">
      <c r="A56"/>
      <c r="B56" s="38" t="s">
        <v>23</v>
      </c>
      <c r="C56" s="36"/>
      <c r="D56" s="37"/>
      <c r="E56"/>
    </row>
    <row r="57" spans="1:5" ht="13.5" thickBot="1">
      <c r="A57" s="50" t="s">
        <v>18</v>
      </c>
      <c r="B57" s="50" t="s">
        <v>19</v>
      </c>
      <c r="C57" s="50" t="s">
        <v>20</v>
      </c>
      <c r="D57" s="50" t="s">
        <v>21</v>
      </c>
      <c r="E57" s="50" t="s">
        <v>15</v>
      </c>
    </row>
    <row r="58" spans="1:5" ht="12.75">
      <c r="A58" s="51">
        <v>0</v>
      </c>
      <c r="B58" s="57">
        <v>0</v>
      </c>
      <c r="C58" s="57">
        <v>0</v>
      </c>
      <c r="D58" s="57">
        <v>0</v>
      </c>
      <c r="E58" s="58">
        <v>0</v>
      </c>
    </row>
    <row r="59" spans="1:5" ht="12.75">
      <c r="A59" s="41">
        <v>0.05</v>
      </c>
      <c r="B59" s="47">
        <v>0.020999999999999998</v>
      </c>
      <c r="C59" s="47">
        <v>0.012333333333333333</v>
      </c>
      <c r="D59" s="47">
        <v>0.006666666666666667</v>
      </c>
      <c r="E59" s="46">
        <v>0.013333333333333334</v>
      </c>
    </row>
    <row r="60" spans="1:5" ht="12.75">
      <c r="A60" s="41">
        <v>0.1</v>
      </c>
      <c r="B60" s="47">
        <f>C10/(5*60)</f>
        <v>0.022666666666666665</v>
      </c>
      <c r="C60" s="47">
        <f>C11/(5*60)</f>
        <v>0.028999999999999998</v>
      </c>
      <c r="D60" s="47">
        <f>C12/(5*60)</f>
        <v>0.024</v>
      </c>
      <c r="E60" s="46">
        <f>C13/(5*60)</f>
        <v>0.025222222222222222</v>
      </c>
    </row>
    <row r="61" spans="1:5" ht="12.75">
      <c r="A61" s="42">
        <v>0.125</v>
      </c>
      <c r="B61" s="47">
        <f>C15/(5*60)</f>
        <v>0.025666666666666674</v>
      </c>
      <c r="C61" s="47">
        <f>C16/(5*60)</f>
        <v>0.020999999999999998</v>
      </c>
      <c r="D61" s="47">
        <f>C17/(5*60)</f>
        <v>0.03</v>
      </c>
      <c r="E61" s="46">
        <f>C18/(5*60)</f>
        <v>0.02555555555555556</v>
      </c>
    </row>
    <row r="62" spans="1:5" ht="12.75">
      <c r="A62" s="41">
        <v>0.15</v>
      </c>
      <c r="B62" s="47">
        <f>C19/(5*60)</f>
        <v>0.045</v>
      </c>
      <c r="C62" s="47">
        <f>C20/(5*60)</f>
        <v>0.034333333333333334</v>
      </c>
      <c r="D62" s="47">
        <f>C21/(5*60)</f>
        <v>0.03166666666666667</v>
      </c>
      <c r="E62" s="46">
        <f>C22/(5*60)</f>
        <v>0.037</v>
      </c>
    </row>
    <row r="63" spans="1:5" ht="12.75">
      <c r="A63" s="42">
        <v>0.175</v>
      </c>
      <c r="B63" s="47">
        <f>C23/(5*60)</f>
        <v>0.03766666666666667</v>
      </c>
      <c r="C63" s="47">
        <f>C24/(5*60)</f>
        <v>0.03966666666666667</v>
      </c>
      <c r="D63" s="47">
        <f>C25/(5*60)</f>
        <v>0.04</v>
      </c>
      <c r="E63" s="46">
        <f>C26/(5*60)</f>
        <v>0.03911111111111112</v>
      </c>
    </row>
    <row r="64" spans="1:5" ht="13.5" thickBot="1">
      <c r="A64" s="43">
        <v>0.2</v>
      </c>
      <c r="B64" s="48">
        <f>C27/(5*60)</f>
        <v>0.036000000000000004</v>
      </c>
      <c r="C64" s="48">
        <f>C28/(5*60)</f>
        <v>0.043333333333333335</v>
      </c>
      <c r="D64" s="48">
        <f>C29/(5*60)</f>
        <v>0.043333333333333335</v>
      </c>
      <c r="E64" s="49">
        <f>C30/(5*60)</f>
        <v>0.04088888888888867</v>
      </c>
    </row>
    <row r="65" spans="1:5" ht="13.5" thickBot="1">
      <c r="A65"/>
      <c r="B65"/>
      <c r="C65"/>
      <c r="D65"/>
      <c r="E65"/>
    </row>
    <row r="66" spans="1:5" ht="13.5" thickBot="1">
      <c r="A66"/>
      <c r="B66" s="38" t="s">
        <v>24</v>
      </c>
      <c r="C66" s="36"/>
      <c r="D66" s="37"/>
      <c r="E66"/>
    </row>
    <row r="67" spans="1:5" ht="13.5" thickBot="1">
      <c r="A67" s="38" t="s">
        <v>18</v>
      </c>
      <c r="B67" s="50" t="s">
        <v>19</v>
      </c>
      <c r="C67" s="50" t="s">
        <v>20</v>
      </c>
      <c r="D67" s="50" t="s">
        <v>21</v>
      </c>
      <c r="E67" s="50" t="s">
        <v>15</v>
      </c>
    </row>
    <row r="68" spans="1:5" ht="12.75">
      <c r="A68" s="51">
        <v>0</v>
      </c>
      <c r="B68" s="52">
        <v>0</v>
      </c>
      <c r="C68" s="52">
        <v>0</v>
      </c>
      <c r="D68" s="52">
        <v>0</v>
      </c>
      <c r="E68" s="53">
        <v>0</v>
      </c>
    </row>
    <row r="69" spans="1:5" ht="12.75">
      <c r="A69" s="41">
        <v>0.05</v>
      </c>
      <c r="B69" s="47">
        <f>20/D6</f>
        <v>0.013458950201884253</v>
      </c>
      <c r="C69" s="47">
        <f>20/D7</f>
        <v>0.010828370330265295</v>
      </c>
      <c r="D69" s="47">
        <f>20/D8</f>
        <v>0.020080321285140562</v>
      </c>
      <c r="E69" s="46">
        <f>20/D9</f>
        <v>0.01386001386001386</v>
      </c>
    </row>
    <row r="70" spans="1:5" ht="12.75">
      <c r="A70" s="41">
        <v>0.1</v>
      </c>
      <c r="B70" s="47">
        <f>20/D10</f>
        <v>0.017969451931716084</v>
      </c>
      <c r="C70" s="47">
        <f>20/D11</f>
        <v>0.021505376344086023</v>
      </c>
      <c r="D70" s="47">
        <f>20/D12</f>
        <v>0.01858736059479554</v>
      </c>
      <c r="E70" s="46">
        <f>20/D13</f>
        <v>0.01923693491503687</v>
      </c>
    </row>
    <row r="71" spans="1:5" ht="12.75">
      <c r="A71" s="42">
        <v>0.125</v>
      </c>
      <c r="B71" s="56">
        <f>20/D14</f>
        <v>0.01904761904761905</v>
      </c>
      <c r="C71" s="47">
        <f>20/D15</f>
        <v>0.02044989775051125</v>
      </c>
      <c r="D71" s="47">
        <f>20/D16</f>
        <v>0.01584786053882726</v>
      </c>
      <c r="E71" s="46">
        <f>20/D18</f>
        <v>0.0182370820668693</v>
      </c>
    </row>
    <row r="72" spans="1:5" ht="12.75">
      <c r="A72" s="41">
        <v>0.15</v>
      </c>
      <c r="B72" s="47">
        <f>20/D19</f>
        <v>0.03795066413662239</v>
      </c>
      <c r="C72" s="47">
        <f>20/D20</f>
        <v>0.028368794326241134</v>
      </c>
      <c r="D72" s="47">
        <f>20/D21</f>
        <v>0.02663115845539281</v>
      </c>
      <c r="E72" s="46">
        <f>20/D22</f>
        <v>0.030257186081694403</v>
      </c>
    </row>
    <row r="73" spans="1:5" ht="12.75">
      <c r="A73" s="42">
        <v>0.175</v>
      </c>
      <c r="B73" s="47">
        <f>20/D23</f>
        <v>0.03316749585406302</v>
      </c>
      <c r="C73" s="47">
        <f>20/D24</f>
        <v>0.025284450063211124</v>
      </c>
      <c r="D73" s="47">
        <f>20/D25</f>
        <v>0.03389830508474576</v>
      </c>
      <c r="E73" s="46">
        <f>20/D26</f>
        <v>0.030241935483870965</v>
      </c>
    </row>
    <row r="74" spans="1:5" ht="13.5" thickBot="1">
      <c r="A74" s="43">
        <v>0.2</v>
      </c>
      <c r="B74" s="48">
        <f>20/D27</f>
        <v>0.03436426116838488</v>
      </c>
      <c r="C74" s="48">
        <f>20/D28</f>
        <v>0.03929273084479371</v>
      </c>
      <c r="D74" s="48">
        <f>20/D29</f>
        <v>0.04291845493562232</v>
      </c>
      <c r="E74" s="49">
        <f>20/D30</f>
        <v>0.038535645472061654</v>
      </c>
    </row>
    <row r="75" spans="2:5" ht="12.75">
      <c r="B75" s="5"/>
      <c r="C75" s="5"/>
      <c r="D75" s="5"/>
      <c r="E75" s="5"/>
    </row>
    <row r="77" spans="1:3" ht="12.75">
      <c r="A77" s="1" t="s">
        <v>25</v>
      </c>
      <c r="B77" s="1" t="s">
        <v>26</v>
      </c>
      <c r="C77" s="1" t="s">
        <v>27</v>
      </c>
    </row>
    <row r="78" spans="1:3" ht="12.75">
      <c r="A78" s="1">
        <v>0</v>
      </c>
      <c r="B78" s="1">
        <v>0</v>
      </c>
      <c r="C78" s="1">
        <v>0</v>
      </c>
    </row>
    <row r="79" spans="1:3" ht="12.75">
      <c r="A79" s="1">
        <v>30</v>
      </c>
      <c r="B79" s="1">
        <f>50-49.5</f>
        <v>0.5</v>
      </c>
      <c r="C79" s="1">
        <f aca="true" t="shared" si="10" ref="C79:C84">(B79-B78)/30</f>
        <v>0.016666666666666666</v>
      </c>
    </row>
    <row r="80" spans="1:3" ht="12.75">
      <c r="A80" s="1">
        <v>60</v>
      </c>
      <c r="B80" s="1">
        <f>50-49</f>
        <v>1</v>
      </c>
      <c r="C80" s="1">
        <f t="shared" si="10"/>
        <v>0.016666666666666666</v>
      </c>
    </row>
    <row r="81" spans="1:3" ht="12.75">
      <c r="A81" s="1">
        <f>A80+60</f>
        <v>120</v>
      </c>
      <c r="B81" s="1">
        <f>50-48.55</f>
        <v>1.4500000000000028</v>
      </c>
      <c r="C81" s="1">
        <f t="shared" si="10"/>
        <v>0.015000000000000095</v>
      </c>
    </row>
    <row r="82" spans="1:3" ht="12.75">
      <c r="A82" s="1">
        <f aca="true" t="shared" si="11" ref="A82:A87">A81+60</f>
        <v>180</v>
      </c>
      <c r="B82" s="1">
        <f>50-47.1</f>
        <v>2.8999999999999986</v>
      </c>
      <c r="C82" s="1">
        <f t="shared" si="10"/>
        <v>0.048333333333333194</v>
      </c>
    </row>
    <row r="83" spans="1:3" ht="12.75">
      <c r="A83" s="1">
        <f t="shared" si="11"/>
        <v>240</v>
      </c>
      <c r="B83" s="1">
        <f>50-46.65</f>
        <v>3.3500000000000014</v>
      </c>
      <c r="C83" s="1">
        <f t="shared" si="10"/>
        <v>0.015000000000000095</v>
      </c>
    </row>
    <row r="84" spans="1:3" ht="12.75">
      <c r="A84" s="1">
        <f t="shared" si="11"/>
        <v>300</v>
      </c>
      <c r="B84" s="1">
        <f>50-45.7</f>
        <v>4.299999999999997</v>
      </c>
      <c r="C84" s="1">
        <f t="shared" si="10"/>
        <v>0.031666666666666524</v>
      </c>
    </row>
    <row r="85" spans="1:3" ht="12.75">
      <c r="A85" s="1">
        <f t="shared" si="11"/>
        <v>360</v>
      </c>
      <c r="B85" s="1">
        <f>50-45.3</f>
        <v>4.700000000000003</v>
      </c>
      <c r="C85" s="1">
        <f>(B85-B84)/30</f>
        <v>0.013333333333333523</v>
      </c>
    </row>
    <row r="86" spans="1:3" ht="12.75">
      <c r="A86" s="1">
        <f t="shared" si="11"/>
        <v>420</v>
      </c>
      <c r="B86" s="1">
        <f>50-43.9</f>
        <v>6.100000000000001</v>
      </c>
      <c r="C86" s="1">
        <f>(B86-B85)/30</f>
        <v>0.04666666666666662</v>
      </c>
    </row>
    <row r="87" spans="1:3" ht="12.75">
      <c r="A87" s="1">
        <f t="shared" si="11"/>
        <v>480</v>
      </c>
      <c r="B87" s="1">
        <v>6.7</v>
      </c>
      <c r="C87" s="1">
        <f>(C86+C88)/2</f>
        <v>0.03499999999999995</v>
      </c>
    </row>
    <row r="88" spans="1:3" ht="12.75">
      <c r="A88" s="1">
        <f aca="true" t="shared" si="12" ref="A88:A97">A87+60</f>
        <v>540</v>
      </c>
      <c r="B88" s="1">
        <f>50-42.6</f>
        <v>7.399999999999999</v>
      </c>
      <c r="C88" s="1">
        <f aca="true" t="shared" si="13" ref="C88:C98">(B88-B87)/30</f>
        <v>0.02333333333333328</v>
      </c>
    </row>
    <row r="89" spans="1:3" ht="12.75">
      <c r="A89" s="1">
        <f t="shared" si="12"/>
        <v>600</v>
      </c>
      <c r="B89" s="1">
        <f>50-41.6</f>
        <v>8.399999999999999</v>
      </c>
      <c r="C89" s="1">
        <f t="shared" si="13"/>
        <v>0.03333333333333333</v>
      </c>
    </row>
    <row r="90" spans="1:3" ht="12.75">
      <c r="A90" s="1">
        <f t="shared" si="12"/>
        <v>660</v>
      </c>
      <c r="B90" s="1">
        <f>50-41.1</f>
        <v>8.899999999999999</v>
      </c>
      <c r="C90" s="1">
        <f t="shared" si="13"/>
        <v>0.016666666666666666</v>
      </c>
    </row>
    <row r="91" spans="1:3" ht="12.75">
      <c r="A91" s="1">
        <f t="shared" si="12"/>
        <v>720</v>
      </c>
      <c r="B91" s="1">
        <f>50-40.75</f>
        <v>9.25</v>
      </c>
      <c r="C91" s="1">
        <f t="shared" si="13"/>
        <v>0.011666666666666714</v>
      </c>
    </row>
    <row r="92" spans="1:3" ht="12.75">
      <c r="A92" s="1">
        <f t="shared" si="12"/>
        <v>780</v>
      </c>
      <c r="B92" s="1">
        <f>50-40.3</f>
        <v>9.700000000000003</v>
      </c>
      <c r="C92" s="1">
        <f t="shared" si="13"/>
        <v>0.015000000000000095</v>
      </c>
    </row>
    <row r="93" spans="1:3" ht="12.75">
      <c r="A93" s="1">
        <f t="shared" si="12"/>
        <v>840</v>
      </c>
      <c r="B93" s="1">
        <f>50-39.8</f>
        <v>10.200000000000003</v>
      </c>
      <c r="C93" s="1">
        <f t="shared" si="13"/>
        <v>0.016666666666666666</v>
      </c>
    </row>
    <row r="94" spans="1:3" ht="12.75">
      <c r="A94" s="1">
        <f t="shared" si="12"/>
        <v>900</v>
      </c>
      <c r="B94" s="1">
        <f>50-39.4</f>
        <v>10.600000000000001</v>
      </c>
      <c r="C94" s="1">
        <f t="shared" si="13"/>
        <v>0.013333333333333286</v>
      </c>
    </row>
    <row r="95" spans="1:3" ht="12.75">
      <c r="A95" s="1">
        <f t="shared" si="12"/>
        <v>960</v>
      </c>
      <c r="B95" s="1">
        <f>50-39</f>
        <v>11</v>
      </c>
      <c r="C95" s="1">
        <f t="shared" si="13"/>
        <v>0.013333333333333286</v>
      </c>
    </row>
    <row r="96" spans="1:3" ht="12.75">
      <c r="A96" s="1">
        <f t="shared" si="12"/>
        <v>1020</v>
      </c>
      <c r="B96" s="1">
        <f>50-38.5</f>
        <v>11.5</v>
      </c>
      <c r="C96" s="1">
        <f t="shared" si="13"/>
        <v>0.016666666666666666</v>
      </c>
    </row>
    <row r="97" spans="1:3" ht="12.75">
      <c r="A97" s="1">
        <f t="shared" si="12"/>
        <v>1080</v>
      </c>
      <c r="B97" s="1">
        <f>50-38</f>
        <v>12</v>
      </c>
      <c r="C97" s="1">
        <f t="shared" si="13"/>
        <v>0.016666666666666666</v>
      </c>
    </row>
    <row r="98" spans="1:3" ht="12.75">
      <c r="A98" s="1">
        <f>A97+60</f>
        <v>1140</v>
      </c>
      <c r="B98" s="1">
        <f>50-37.6</f>
        <v>12.399999999999999</v>
      </c>
      <c r="C98" s="1">
        <f t="shared" si="13"/>
        <v>0.013333333333333286</v>
      </c>
    </row>
  </sheetData>
  <printOptions/>
  <pageMargins left="0.75" right="0.75" top="1" bottom="1" header="0.5" footer="0.5"/>
  <pageSetup fitToHeight="1" fitToWidth="1" orientation="portrait" pageOrder="overThenDown" paperSize="9" scale="7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Camphill Village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van Lieshout</dc:creator>
  <cp:keywords/>
  <dc:description/>
  <cp:lastModifiedBy>The A-Level Man</cp:lastModifiedBy>
  <cp:lastPrinted>1999-01-10T20:44:41Z</cp:lastPrinted>
  <dcterms:created xsi:type="dcterms:W3CDTF">1998-12-31T17:14:44Z</dcterms:created>
  <dcterms:modified xsi:type="dcterms:W3CDTF">2001-03-24T22:47:13Z</dcterms:modified>
  <cp:category/>
  <cp:version/>
  <cp:contentType/>
  <cp:contentStatus/>
</cp:coreProperties>
</file>